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ENCIA\DIRECC_SISTEMAS\G_2018\"/>
    </mc:Choice>
  </mc:AlternateContent>
  <xr:revisionPtr revIDLastSave="0" documentId="8_{4907A9F1-2ABD-4B6E-89B5-CF6C2851052E}" xr6:coauthVersionLast="37" xr6:coauthVersionMax="37" xr10:uidLastSave="{00000000-0000-0000-0000-000000000000}"/>
  <bookViews>
    <workbookView xWindow="240" yWindow="75" windowWidth="20055" windowHeight="7935" activeTab="1" xr2:uid="{00000000-000D-0000-FFFF-FFFF00000000}"/>
  </bookViews>
  <sheets>
    <sheet name="ex" sheetId="1" r:id="rId1"/>
    <sheet name="soluc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O38" i="2" l="1"/>
  <c r="L44" i="2"/>
  <c r="D37" i="2"/>
  <c r="G10" i="2"/>
  <c r="G11" i="2"/>
  <c r="G12" i="2"/>
  <c r="G13" i="2"/>
  <c r="G14" i="2"/>
  <c r="G15" i="2"/>
  <c r="F27" i="2" l="1"/>
  <c r="F28" i="2"/>
  <c r="F29" i="2"/>
  <c r="F30" i="2"/>
  <c r="F26" i="2"/>
  <c r="L46" i="2" l="1"/>
  <c r="G9" i="2"/>
  <c r="D14" i="2"/>
  <c r="L47" i="2" l="1"/>
  <c r="K41" i="2"/>
  <c r="L49" i="2" s="1"/>
  <c r="L50" i="2" s="1"/>
  <c r="M34" i="2" s="1"/>
  <c r="D38" i="2"/>
  <c r="I35" i="2"/>
  <c r="D35" i="2"/>
  <c r="F22" i="2"/>
  <c r="F21" i="2"/>
  <c r="F20" i="2"/>
  <c r="F19" i="2"/>
  <c r="H15" i="2"/>
  <c r="I15" i="2" s="1"/>
  <c r="H14" i="2"/>
  <c r="I14" i="2" s="1"/>
  <c r="H13" i="2"/>
  <c r="I13" i="2" s="1"/>
  <c r="H12" i="2"/>
  <c r="I12" i="2" s="1"/>
  <c r="H11" i="2"/>
  <c r="I11" i="2" s="1"/>
  <c r="H10" i="2"/>
  <c r="I10" i="2" s="1"/>
  <c r="H9" i="2"/>
  <c r="I9" i="2" s="1"/>
  <c r="L6" i="2"/>
  <c r="J4" i="2"/>
  <c r="K4" i="2" s="1"/>
  <c r="F31" i="2" l="1"/>
  <c r="M31" i="2" s="1"/>
  <c r="I16" i="2"/>
  <c r="M29" i="2" s="1"/>
  <c r="F23" i="2"/>
  <c r="M30" i="2" s="1"/>
  <c r="D39" i="2"/>
  <c r="M32" i="2" s="1"/>
  <c r="K5" i="2"/>
  <c r="M33" i="2" l="1"/>
  <c r="P33" i="2" l="1"/>
  <c r="I36" i="2" s="1"/>
  <c r="M35" i="2"/>
  <c r="M36" i="2" s="1"/>
  <c r="M37" i="2" l="1"/>
  <c r="M38" i="2" s="1"/>
  <c r="I37" i="2" l="1"/>
  <c r="I38" i="2" s="1"/>
</calcChain>
</file>

<file path=xl/sharedStrings.xml><?xml version="1.0" encoding="utf-8"?>
<sst xmlns="http://schemas.openxmlformats.org/spreadsheetml/2006/main" count="243" uniqueCount="144">
  <si>
    <t>item</t>
  </si>
  <si>
    <t>equipo</t>
  </si>
  <si>
    <t xml:space="preserve">vida util (años) </t>
  </si>
  <si>
    <t>COSTO US$</t>
  </si>
  <si>
    <t>valor residual US$</t>
  </si>
  <si>
    <t>valor reposic. US$</t>
  </si>
  <si>
    <t>depreciac/año US$</t>
  </si>
  <si>
    <t>depreciac/mes Bs.</t>
  </si>
  <si>
    <t>a</t>
  </si>
  <si>
    <t>edificios, oficinas, instalaciones</t>
  </si>
  <si>
    <t>b</t>
  </si>
  <si>
    <t>equipamiento, maquinaria</t>
  </si>
  <si>
    <t>c</t>
  </si>
  <si>
    <t>Asesoramiento tecnológico</t>
  </si>
  <si>
    <t>d</t>
  </si>
  <si>
    <t>e</t>
  </si>
  <si>
    <t>Equipos de oficina</t>
  </si>
  <si>
    <t>f</t>
  </si>
  <si>
    <t>Certificacion ISO 9000</t>
  </si>
  <si>
    <t>total 1 Bs.</t>
  </si>
  <si>
    <t>h</t>
  </si>
  <si>
    <t>detalle</t>
  </si>
  <si>
    <t>cant.</t>
  </si>
  <si>
    <t>precio unit. Bs.</t>
  </si>
  <si>
    <t>Costo total/mes Bs</t>
  </si>
  <si>
    <t>Ropa para el acopio de miel</t>
  </si>
  <si>
    <t xml:space="preserve"> b</t>
  </si>
  <si>
    <t>Compra de abejas reinas para cada colmena (cant. Según Pregunta A)</t>
  </si>
  <si>
    <t>Utensilios para el acopio, cant. global</t>
  </si>
  <si>
    <t>Abono para las flores en qq</t>
  </si>
  <si>
    <t>total 2 Bs</t>
  </si>
  <si>
    <t>salario/mes Bs</t>
  </si>
  <si>
    <t>Socios de la Asociacion = cantidad total de colmenas</t>
  </si>
  <si>
    <t>Gerente ingeniero agronomo</t>
  </si>
  <si>
    <t>Ingeniero Comercial Jr. (Usted)</t>
  </si>
  <si>
    <t>Personal administrativo</t>
  </si>
  <si>
    <t>total  3 Bs.</t>
  </si>
  <si>
    <t>Bs.</t>
  </si>
  <si>
    <t>Bs/mes</t>
  </si>
  <si>
    <t>energía eléctrica</t>
  </si>
  <si>
    <t xml:space="preserve">certif. De inocuidad se tramita 1 vez/año  </t>
  </si>
  <si>
    <t xml:space="preserve">servicios básicos </t>
  </si>
  <si>
    <t>Costo de cada embase de vidrio Bs. 2</t>
  </si>
  <si>
    <t>capacitaciones</t>
  </si>
  <si>
    <t>3000 Bs/año</t>
  </si>
  <si>
    <t>HOJA DE EXAMEN FINAL – LA DIRECCION POR SISTEMAS                 11-DIC.-2014</t>
  </si>
  <si>
    <t>2.COSTO INSUMOS: OJO!!! ESTOS INSUMOS TIENEN DURACION DE 1 AÑO SOLAMENTE</t>
  </si>
  <si>
    <r>
      <t>4.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COSTOS OPERATIVOS</t>
    </r>
  </si>
  <si>
    <r>
      <t>6.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GASTOS ADMINISTRATIVOS = 10% DEL TOTAL</t>
    </r>
  </si>
  <si>
    <t>7.IMPUESTOS Y TASAS = 6% DEL TOTAL</t>
  </si>
  <si>
    <t>B) Cantidad de contenedores?</t>
  </si>
  <si>
    <t> Total 4</t>
  </si>
  <si>
    <t>OJO!!, es un salario simbolico, puesto que se reparten las utilidades</t>
  </si>
  <si>
    <t>C) Costo de producción de cada frasco de 1,1 kg. ex work en Bs.</t>
  </si>
  <si>
    <t>Camión Mizque - Arica</t>
  </si>
  <si>
    <t>total US$</t>
  </si>
  <si>
    <t>Total Bs</t>
  </si>
  <si>
    <t>Total 5 Bs</t>
  </si>
  <si>
    <t>cost unit US$</t>
  </si>
  <si>
    <r>
      <t>PREGUNTA 1.-</t>
    </r>
    <r>
      <rPr>
        <sz val="11"/>
        <color theme="1"/>
        <rFont val="Arial Narrow"/>
        <family val="2"/>
      </rPr>
      <t xml:space="preserve"> Se ha conseguido un importante mercado para la exportación de miel de abeja a los EEUU, existe una Asociación de apicultores en la localidad de Mizque – Cochabamba que  puede competir y atender esta demanda. Para ello lo contratan a Ud. Para que determine el precio de venta, transporte logístico y otros. Las condiciones son:</t>
    </r>
  </si>
  <si>
    <t>CUADRO DE RESPUESTAS</t>
  </si>
  <si>
    <t>…….</t>
  </si>
  <si>
    <t>1 Camioneta de 1 ton</t>
  </si>
  <si>
    <t>……..</t>
  </si>
  <si>
    <t>kgs. Peso total vidrio + miel</t>
  </si>
  <si>
    <t>Kgs miel/mes</t>
  </si>
  <si>
    <t>Kgs. Prod. Actual</t>
  </si>
  <si>
    <t>colmenas ADICIONALES</t>
  </si>
  <si>
    <t>US$</t>
  </si>
  <si>
    <t>A)Cuantas colmenas adicionales necesito?.  El costo unitario de cada colmena es de 150 US$.</t>
  </si>
  <si>
    <t xml:space="preserve">TOTAL COLMENAS </t>
  </si>
  <si>
    <t>1.- INVERSIONES: La asociaciòn ya existe y se haràn estas inversiones que se depreciarán EN LA VIDA DEL PROYECTO</t>
  </si>
  <si>
    <t>CUADRO RESUMEN</t>
  </si>
  <si>
    <t>INVERSIONES</t>
  </si>
  <si>
    <t>INSUMOS</t>
  </si>
  <si>
    <t>RRHH</t>
  </si>
  <si>
    <t>OPERATIVOS</t>
  </si>
  <si>
    <t>PREGUNTAS:  A, B, E y F=10 PTOS.  C y D = 15 PTOS.</t>
  </si>
  <si>
    <t>TRANSPORTE</t>
  </si>
  <si>
    <t>TOTAL</t>
  </si>
  <si>
    <t>GA 10%</t>
  </si>
  <si>
    <t>Imp. Tasas 6%</t>
  </si>
  <si>
    <t>capacitaciones Bs/año</t>
  </si>
  <si>
    <t>TOTAL GENERAL</t>
  </si>
  <si>
    <r>
      <t>5.</t>
    </r>
    <r>
      <rPr>
        <b/>
        <sz val="11"/>
        <color theme="1"/>
        <rFont val="Times New Roman"/>
        <family val="1"/>
      </rPr>
      <t xml:space="preserve"> </t>
    </r>
    <r>
      <rPr>
        <b/>
        <sz val="11"/>
        <color theme="1"/>
        <rFont val="Arial Narrow"/>
        <family val="2"/>
      </rPr>
      <t xml:space="preserve">TRANSPORTE: </t>
    </r>
    <r>
      <rPr>
        <sz val="11"/>
        <color theme="1"/>
        <rFont val="Arial Narrow"/>
        <family val="2"/>
      </rPr>
      <t>Considerar que toda la demanda para los 6 meses se hará en un solo envío, Y SOLO SE UTILIZARÁ CONTENEDORES DE 20`. El costo POR CONTENEDOR es de: Mizque - Arica = 2800 US$; y barco Arica -Miami es de 700 US$. PREGUNTA B) Cuántos contenedores de 20`necesito para exportar?.</t>
    </r>
  </si>
  <si>
    <t>Total</t>
  </si>
  <si>
    <t>US/cont</t>
  </si>
  <si>
    <t>CANTIDAD DE CONT.:</t>
  </si>
  <si>
    <t>Kgs. Carga máxima</t>
  </si>
  <si>
    <t>total frascos Y PESO para los 6 meses=</t>
  </si>
  <si>
    <t>CANT. CONTENEDORES</t>
  </si>
  <si>
    <t>CONT.</t>
  </si>
  <si>
    <t>Chofer</t>
  </si>
  <si>
    <t>costo empresa Bs/mes</t>
  </si>
  <si>
    <t>Chofer para camioneta</t>
  </si>
  <si>
    <t>E) Precio de venta con 40% de utilidad en US$</t>
  </si>
  <si>
    <t>camion mizque - arica</t>
  </si>
  <si>
    <r>
      <t>1.- INVERSIONES:</t>
    </r>
    <r>
      <rPr>
        <sz val="10"/>
        <color theme="1"/>
        <rFont val="Arial Narrow"/>
        <family val="2"/>
      </rPr>
      <t xml:space="preserve"> La asociaciòn ya existe y se haràn estas inversiones que se depreciarán </t>
    </r>
    <r>
      <rPr>
        <b/>
        <sz val="10"/>
        <color theme="1"/>
        <rFont val="Arial Narrow"/>
        <family val="2"/>
      </rPr>
      <t>EN LA VIDA DEL PROYECTO</t>
    </r>
  </si>
  <si>
    <r>
      <rPr>
        <b/>
        <sz val="10"/>
        <color theme="1"/>
        <rFont val="Arial Narrow"/>
        <family val="2"/>
      </rPr>
      <t xml:space="preserve">5. TRANSPORTE </t>
    </r>
    <r>
      <rPr>
        <sz val="10"/>
        <color theme="1"/>
        <rFont val="Arial Narrow"/>
        <family val="2"/>
      </rPr>
      <t>: Toda la demanda de los 6 meses se hará en un solo envío y SOLO SE UTILIZARÁ CONTENEDORES DE 20`</t>
    </r>
  </si>
  <si>
    <t xml:space="preserve">Total servicios básicos </t>
  </si>
  <si>
    <t xml:space="preserve">Bs. 2 </t>
  </si>
  <si>
    <t>Costo de cada embase de vidrio</t>
  </si>
  <si>
    <r>
      <t>B) Cantidad de contenedores?</t>
    </r>
    <r>
      <rPr>
        <b/>
        <sz val="10"/>
        <color theme="1"/>
        <rFont val="Arial Narrow"/>
        <family val="2"/>
      </rPr>
      <t xml:space="preserve"> (20P)</t>
    </r>
  </si>
  <si>
    <r>
      <t xml:space="preserve">C) Costo de producción de cada frasco de 1,1 kg. ex work en Bs. </t>
    </r>
    <r>
      <rPr>
        <b/>
        <sz val="10"/>
        <color theme="1"/>
        <rFont val="Arial Narrow"/>
        <family val="2"/>
      </rPr>
      <t>(30P)</t>
    </r>
  </si>
  <si>
    <t xml:space="preserve"> - La miel debe ir en embases de vidrio de 1,1 kg. Peso bruto (1kg miel +0,1kg el embase). </t>
  </si>
  <si>
    <t xml:space="preserve">vida proyecto (años) </t>
  </si>
  <si>
    <r>
      <rPr>
        <sz val="7"/>
        <color theme="1"/>
        <rFont val="Arial Narrow"/>
        <family val="2"/>
      </rPr>
      <t xml:space="preserve"> - </t>
    </r>
    <r>
      <rPr>
        <sz val="11"/>
        <color theme="1"/>
        <rFont val="Arial Narrow"/>
        <family val="2"/>
      </rPr>
      <t xml:space="preserve">La miel debe ir en embases de vidrio de 1,1 kg. Peso bruto (1kg miel +0,1kg el embase). </t>
    </r>
  </si>
  <si>
    <t xml:space="preserve"> - Si actualmente la Asociación produce 2000 kgs. de miel mensualmente, deben invertir para completar la demanda. Una colmena tiene una producción promedio de 80 kgs./año  y tiene un precio de 150 US$.</t>
  </si>
  <si>
    <t>2DO. EXAMEN PARCIAL – LA DIRECCION POR SISTEMAS                 31 oct 2018</t>
  </si>
  <si>
    <r>
      <t>3.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RECURSOS HUMANOS</t>
    </r>
    <r>
      <rPr>
        <sz val="10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>Se paga solo el aguinaldo, la prima y 25% otras incidencias.</t>
    </r>
  </si>
  <si>
    <t xml:space="preserve">Barco Arica - Puerto Italia </t>
  </si>
  <si>
    <t>55 Colmenas</t>
  </si>
  <si>
    <r>
      <t xml:space="preserve"> - Necesitan una cantidad de 6400 kgs./Mes durante los meses de invierno: Octubre a Marzo (6MESES) y para</t>
    </r>
    <r>
      <rPr>
        <b/>
        <sz val="10"/>
        <color theme="1"/>
        <rFont val="Arial Narrow"/>
        <family val="2"/>
      </rPr>
      <t xml:space="preserve"> los próximos 5 AÑOS.</t>
    </r>
  </si>
  <si>
    <t>1,1*6400*6</t>
  </si>
  <si>
    <t>arica - Italia</t>
  </si>
  <si>
    <t>2200/cont.</t>
  </si>
  <si>
    <t>Costo puesto Italia</t>
  </si>
  <si>
    <t>D) Costo puesto en Italia en E (1E=8,00 Bs)</t>
  </si>
  <si>
    <t>F) Si el mercado en Italia tiene precios actuales de 7,0 E qué accion CONCRETA recomienda? (vea su cuadro resumen)</t>
  </si>
  <si>
    <r>
      <t xml:space="preserve">D) Costo puesto en Italia (1E=8,00Bs)  </t>
    </r>
    <r>
      <rPr>
        <b/>
        <sz val="10"/>
        <color theme="1"/>
        <rFont val="Arial Narrow"/>
        <family val="2"/>
      </rPr>
      <t>(20P)</t>
    </r>
  </si>
  <si>
    <r>
      <t xml:space="preserve">E) Precio de venta con 40% de util. En E </t>
    </r>
    <r>
      <rPr>
        <b/>
        <sz val="10"/>
        <color theme="1"/>
        <rFont val="Arial Narrow"/>
        <family val="2"/>
      </rPr>
      <t>(10P)</t>
    </r>
  </si>
  <si>
    <t>Se ha conseguido un importante mercado para la exportación de miel de abeja a Italia, existe una asociación de apicultores que  puede competir y atender esta demanda. Para ello lo contratan a Ud. Para que determine el precio de venta, transporte logístico y otros. Las condiciones son:</t>
  </si>
  <si>
    <t>……</t>
  </si>
  <si>
    <r>
      <t xml:space="preserve">F) Si el mercado en Italia tiene precios actuales de 7,00 US$/KG. Recomiende UNA ACCION CONCRETA para competir. </t>
    </r>
    <r>
      <rPr>
        <b/>
        <sz val="10"/>
        <color theme="1"/>
        <rFont val="Arial Narrow"/>
        <family val="2"/>
      </rPr>
      <t>(15P)</t>
    </r>
  </si>
  <si>
    <t xml:space="preserve">            6.- GASTOS ADM. 10% DEL TOTAL</t>
  </si>
  <si>
    <t xml:space="preserve">            7.- IMP. Y TASAS 6% DEL TOTAL</t>
  </si>
  <si>
    <r>
      <rPr>
        <sz val="7"/>
        <color theme="1"/>
        <rFont val="Arial Narrow"/>
        <family val="2"/>
      </rPr>
      <t xml:space="preserve"> - </t>
    </r>
    <r>
      <rPr>
        <sz val="11"/>
        <color theme="1"/>
        <rFont val="Arial Narrow"/>
        <family val="2"/>
      </rPr>
      <t>Necesitan una cantidad de 6400 kgs./Mes durante los meses de invierno: Octubre a Marzo y para los próximos 5 AÑOS.</t>
    </r>
  </si>
  <si>
    <t xml:space="preserve"> - Si actualmente la Asociación produce 2000 kgs. de miel mensualmente, deben invertir para completar la demanda: Una colmena tiene una producción promedio de 80 kgs./mes.</t>
  </si>
  <si>
    <t>OJO¡¡¡ EL CUADRO EN CELESTE ES DATO.</t>
  </si>
  <si>
    <t xml:space="preserve">OJO!!, SOLAMENTE PARA LAS 55 COLMENAS ADICIONALES </t>
  </si>
  <si>
    <t>80 ES  LOS 25 YA EXISTENTES + LOS 55 QUE COMPRAN</t>
  </si>
  <si>
    <r>
      <t>3.</t>
    </r>
    <r>
      <rPr>
        <b/>
        <sz val="7"/>
        <color theme="1"/>
        <rFont val="Times New Roman"/>
        <family val="1"/>
      </rPr>
      <t> </t>
    </r>
    <r>
      <rPr>
        <b/>
        <sz val="10"/>
        <color theme="1"/>
        <rFont val="Arial Narrow"/>
        <family val="2"/>
      </rPr>
      <t>RECURSOS HUMANOS</t>
    </r>
    <r>
      <rPr>
        <sz val="10"/>
        <color theme="1"/>
        <rFont val="Arial Narrow"/>
        <family val="2"/>
      </rPr>
      <t xml:space="preserve">: </t>
    </r>
    <r>
      <rPr>
        <b/>
        <sz val="10"/>
        <color theme="1"/>
        <rFont val="Arial Narrow"/>
        <family val="2"/>
      </rPr>
      <t xml:space="preserve">Se paga solo el aguinaldo, la prima y 25% otras incidencias </t>
    </r>
  </si>
  <si>
    <t>LA INCIDENCIA TOTAL ES 8,33+8,33+25 = 41,7%</t>
  </si>
  <si>
    <t>OJO, CADA MES SE NECESITAN 6400 FRASCOS DE 1 KG.</t>
  </si>
  <si>
    <t>FRASCOS QUE CABEN EN CADA CONTENEDOR.</t>
  </si>
  <si>
    <t>KGS.</t>
  </si>
  <si>
    <t>COSTO TOTAL TRANSPORTE 2 CONT.</t>
  </si>
  <si>
    <t>COSTO TOTAL TRANSPORTE Bs</t>
  </si>
  <si>
    <t xml:space="preserve"> =&gt;       costo EX WORK  =</t>
  </si>
  <si>
    <t>Bs</t>
  </si>
  <si>
    <t>RESPUESTA F: LO ACEPTABLE ES ANALIZAR EL CUADRO RESUMEN. DETECTANDO EL 20% VITAL SOLO A VISTA, SE PUEDE</t>
  </si>
  <si>
    <t>VER QUE LOS ITEMS RRHH, TRANSPORTE Y GASTOS ADMINISTRATIVOS SON MUY ALTOS.</t>
  </si>
  <si>
    <t>ADICIONALMENTE EL 40% DE UTILIDAD SIGNIFICA 13650E*8Bs = 109,200 BS QUE INICIALMENTE PARA COMPETIR EN EL</t>
  </si>
  <si>
    <t>MERCADO SE PUEDE BAJAR.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</si>
</sst>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4" x14ac:knownFonts="1">
    <font>
      <sz val="11"/>
      <color theme="1"/>
      <name val="Calibri"/>
      <family val="2"/>
      <scheme val="minor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b/>
      <sz val="10"/>
      <color theme="1"/>
      <name val="Arial Narrow"/>
      <family val="2"/>
    </font>
    <font>
      <b/>
      <sz val="7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Arial Narrow"/>
      <family val="2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sz val="10"/>
      <color rgb="FFFF0000"/>
      <name val="Times New Roman"/>
      <family val="1"/>
    </font>
    <font>
      <sz val="10"/>
      <color rgb="FFFF0000"/>
      <name val="Arial Narrow"/>
      <family val="2"/>
    </font>
    <font>
      <sz val="9"/>
      <color theme="1"/>
      <name val="Arial Narrow"/>
      <family val="2"/>
    </font>
    <font>
      <sz val="10"/>
      <name val="Times New Roman"/>
      <family val="1"/>
    </font>
    <font>
      <b/>
      <sz val="11"/>
      <color rgb="FF000000"/>
      <name val="Arial Narrow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b/>
      <sz val="12"/>
      <color theme="1"/>
      <name val="Calibri"/>
      <family val="2"/>
      <scheme val="minor"/>
    </font>
    <font>
      <sz val="7"/>
      <color theme="1"/>
      <name val="Arial Narrow"/>
      <family val="2"/>
    </font>
    <font>
      <b/>
      <sz val="10"/>
      <color rgb="FFFF0000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rgb="FFFF0000"/>
      <name val="Arial Narrow"/>
      <family val="2"/>
    </font>
    <font>
      <b/>
      <sz val="10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07">
    <xf numFmtId="0" fontId="0" fillId="0" borderId="0" xfId="0"/>
    <xf numFmtId="0" fontId="2" fillId="0" borderId="3" xfId="0" applyFont="1" applyBorder="1"/>
    <xf numFmtId="0" fontId="5" fillId="0" borderId="0" xfId="0" applyFont="1"/>
    <xf numFmtId="0" fontId="3" fillId="0" borderId="0" xfId="0" applyFont="1" applyAlignment="1"/>
    <xf numFmtId="0" fontId="3" fillId="0" borderId="4" xfId="0" applyFont="1" applyBorder="1" applyAlignment="1"/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0" fillId="0" borderId="7" xfId="0" applyBorder="1"/>
    <xf numFmtId="9" fontId="2" fillId="0" borderId="7" xfId="0" applyNumberFormat="1" applyFont="1" applyBorder="1" applyAlignment="1">
      <alignment horizontal="center"/>
    </xf>
    <xf numFmtId="0" fontId="5" fillId="0" borderId="7" xfId="0" applyFont="1" applyBorder="1"/>
    <xf numFmtId="0" fontId="2" fillId="0" borderId="7" xfId="0" applyFont="1" applyBorder="1" applyAlignment="1">
      <alignment wrapText="1"/>
    </xf>
    <xf numFmtId="0" fontId="5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Border="1" applyAlignment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2" borderId="0" xfId="0" applyFont="1" applyFill="1" applyBorder="1"/>
    <xf numFmtId="0" fontId="0" fillId="0" borderId="18" xfId="0" applyBorder="1"/>
    <xf numFmtId="0" fontId="9" fillId="0" borderId="7" xfId="0" applyFont="1" applyBorder="1"/>
    <xf numFmtId="0" fontId="10" fillId="0" borderId="7" xfId="0" applyFont="1" applyBorder="1"/>
    <xf numFmtId="1" fontId="0" fillId="0" borderId="16" xfId="0" applyNumberFormat="1" applyBorder="1"/>
    <xf numFmtId="2" fontId="0" fillId="0" borderId="18" xfId="0" applyNumberFormat="1" applyBorder="1"/>
    <xf numFmtId="0" fontId="1" fillId="0" borderId="2" xfId="0" applyFont="1" applyBorder="1" applyAlignment="1">
      <alignment horizontal="right"/>
    </xf>
    <xf numFmtId="0" fontId="6" fillId="0" borderId="7" xfId="0" applyFont="1" applyBorder="1"/>
    <xf numFmtId="0" fontId="6" fillId="0" borderId="0" xfId="0" applyFont="1"/>
    <xf numFmtId="0" fontId="3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5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6" fillId="0" borderId="17" xfId="0" applyFont="1" applyBorder="1"/>
    <xf numFmtId="0" fontId="6" fillId="0" borderId="18" xfId="0" applyFont="1" applyBorder="1"/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26" xfId="0" applyFont="1" applyBorder="1"/>
    <xf numFmtId="0" fontId="2" fillId="0" borderId="27" xfId="0" applyFont="1" applyBorder="1"/>
    <xf numFmtId="0" fontId="2" fillId="0" borderId="27" xfId="0" applyFont="1" applyBorder="1" applyAlignment="1">
      <alignment horizontal="center"/>
    </xf>
    <xf numFmtId="0" fontId="0" fillId="0" borderId="27" xfId="0" applyBorder="1"/>
    <xf numFmtId="0" fontId="0" fillId="0" borderId="28" xfId="0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16" fillId="0" borderId="0" xfId="0" applyFont="1"/>
    <xf numFmtId="0" fontId="0" fillId="0" borderId="0" xfId="0" applyAlignment="1">
      <alignment horizontal="center"/>
    </xf>
    <xf numFmtId="0" fontId="6" fillId="0" borderId="36" xfId="0" applyFont="1" applyBorder="1"/>
    <xf numFmtId="0" fontId="3" fillId="0" borderId="35" xfId="0" applyFont="1" applyBorder="1" applyAlignment="1">
      <alignment horizontal="right"/>
    </xf>
    <xf numFmtId="0" fontId="5" fillId="0" borderId="37" xfId="0" applyFont="1" applyBorder="1"/>
    <xf numFmtId="0" fontId="2" fillId="0" borderId="37" xfId="0" applyFont="1" applyBorder="1"/>
    <xf numFmtId="0" fontId="1" fillId="0" borderId="34" xfId="0" applyFont="1" applyBorder="1" applyAlignment="1">
      <alignment horizontal="right"/>
    </xf>
    <xf numFmtId="0" fontId="2" fillId="0" borderId="1" xfId="0" applyFont="1" applyBorder="1"/>
    <xf numFmtId="1" fontId="0" fillId="0" borderId="0" xfId="0" applyNumberFormat="1"/>
    <xf numFmtId="0" fontId="15" fillId="0" borderId="5" xfId="0" applyFont="1" applyBorder="1"/>
    <xf numFmtId="0" fontId="15" fillId="0" borderId="6" xfId="0" applyFont="1" applyBorder="1"/>
    <xf numFmtId="0" fontId="15" fillId="0" borderId="1" xfId="0" applyFont="1" applyBorder="1"/>
    <xf numFmtId="0" fontId="3" fillId="0" borderId="5" xfId="0" applyFont="1" applyBorder="1" applyAlignment="1">
      <alignment horizontal="left"/>
    </xf>
    <xf numFmtId="0" fontId="8" fillId="0" borderId="6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14" fillId="0" borderId="7" xfId="0" applyFont="1" applyBorder="1"/>
    <xf numFmtId="0" fontId="19" fillId="0" borderId="2" xfId="0" applyFont="1" applyBorder="1" applyAlignment="1">
      <alignment horizontal="right"/>
    </xf>
    <xf numFmtId="2" fontId="9" fillId="0" borderId="7" xfId="0" applyNumberFormat="1" applyFont="1" applyBorder="1"/>
    <xf numFmtId="0" fontId="19" fillId="0" borderId="3" xfId="0" applyFont="1" applyBorder="1" applyAlignment="1">
      <alignment horizontal="right"/>
    </xf>
    <xf numFmtId="164" fontId="0" fillId="0" borderId="0" xfId="0" applyNumberFormat="1"/>
    <xf numFmtId="164" fontId="15" fillId="0" borderId="0" xfId="0" applyNumberFormat="1" applyFont="1"/>
    <xf numFmtId="2" fontId="0" fillId="0" borderId="0" xfId="0" applyNumberFormat="1"/>
    <xf numFmtId="2" fontId="10" fillId="0" borderId="7" xfId="0" applyNumberFormat="1" applyFont="1" applyBorder="1"/>
    <xf numFmtId="0" fontId="20" fillId="3" borderId="18" xfId="0" applyFont="1" applyFill="1" applyBorder="1"/>
    <xf numFmtId="0" fontId="15" fillId="0" borderId="0" xfId="0" applyFont="1"/>
    <xf numFmtId="0" fontId="10" fillId="0" borderId="7" xfId="0" applyFont="1" applyBorder="1" applyAlignment="1">
      <alignment horizontal="right"/>
    </xf>
    <xf numFmtId="2" fontId="20" fillId="3" borderId="18" xfId="0" applyNumberFormat="1" applyFont="1" applyFill="1" applyBorder="1"/>
    <xf numFmtId="0" fontId="0" fillId="0" borderId="0" xfId="0" applyAlignment="1">
      <alignment wrapText="1"/>
    </xf>
    <xf numFmtId="164" fontId="19" fillId="0" borderId="3" xfId="0" applyNumberFormat="1" applyFont="1" applyBorder="1"/>
    <xf numFmtId="0" fontId="0" fillId="0" borderId="34" xfId="0" applyBorder="1"/>
    <xf numFmtId="0" fontId="0" fillId="0" borderId="5" xfId="0" applyBorder="1"/>
    <xf numFmtId="0" fontId="0" fillId="0" borderId="1" xfId="0" applyBorder="1"/>
    <xf numFmtId="0" fontId="0" fillId="0" borderId="38" xfId="0" applyBorder="1"/>
    <xf numFmtId="0" fontId="0" fillId="0" borderId="9" xfId="0" applyBorder="1"/>
    <xf numFmtId="0" fontId="0" fillId="0" borderId="39" xfId="0" applyBorder="1"/>
    <xf numFmtId="0" fontId="0" fillId="0" borderId="3" xfId="0" applyBorder="1"/>
    <xf numFmtId="0" fontId="1" fillId="0" borderId="0" xfId="0" applyFont="1" applyBorder="1" applyAlignment="1">
      <alignment horizontal="center" wrapText="1"/>
    </xf>
    <xf numFmtId="0" fontId="10" fillId="0" borderId="0" xfId="0" applyFont="1" applyBorder="1"/>
    <xf numFmtId="0" fontId="19" fillId="0" borderId="0" xfId="0" applyFont="1" applyBorder="1"/>
    <xf numFmtId="0" fontId="2" fillId="0" borderId="11" xfId="0" applyFont="1" applyBorder="1" applyAlignment="1">
      <alignment horizontal="right"/>
    </xf>
    <xf numFmtId="0" fontId="2" fillId="0" borderId="40" xfId="0" applyFont="1" applyBorder="1"/>
    <xf numFmtId="0" fontId="2" fillId="0" borderId="40" xfId="0" applyFont="1" applyBorder="1" applyAlignment="1">
      <alignment wrapText="1"/>
    </xf>
    <xf numFmtId="0" fontId="2" fillId="0" borderId="40" xfId="0" applyFont="1" applyBorder="1" applyAlignment="1">
      <alignment horizontal="right"/>
    </xf>
    <xf numFmtId="0" fontId="2" fillId="0" borderId="41" xfId="0" applyFont="1" applyBorder="1" applyAlignment="1">
      <alignment horizontal="right"/>
    </xf>
    <xf numFmtId="0" fontId="9" fillId="0" borderId="40" xfId="0" applyFont="1" applyBorder="1"/>
    <xf numFmtId="0" fontId="1" fillId="0" borderId="3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29" xfId="0" applyFont="1" applyBorder="1" applyAlignment="1">
      <alignment horizontal="center" wrapText="1"/>
    </xf>
    <xf numFmtId="2" fontId="0" fillId="0" borderId="0" xfId="0" applyNumberFormat="1" applyBorder="1"/>
    <xf numFmtId="164" fontId="0" fillId="0" borderId="0" xfId="0" applyNumberFormat="1" applyBorder="1"/>
    <xf numFmtId="0" fontId="2" fillId="0" borderId="0" xfId="0" applyFont="1" applyBorder="1"/>
    <xf numFmtId="0" fontId="1" fillId="0" borderId="34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27" xfId="0" applyFont="1" applyBorder="1" applyAlignment="1">
      <alignment horizontal="right"/>
    </xf>
    <xf numFmtId="0" fontId="2" fillId="0" borderId="45" xfId="0" applyFont="1" applyBorder="1"/>
    <xf numFmtId="0" fontId="2" fillId="0" borderId="40" xfId="0" applyFont="1" applyBorder="1" applyAlignment="1">
      <alignment horizontal="center"/>
    </xf>
    <xf numFmtId="0" fontId="2" fillId="0" borderId="46" xfId="0" applyFont="1" applyBorder="1"/>
    <xf numFmtId="0" fontId="5" fillId="0" borderId="40" xfId="0" applyFont="1" applyBorder="1"/>
    <xf numFmtId="0" fontId="1" fillId="0" borderId="1" xfId="0" applyFont="1" applyBorder="1" applyAlignment="1">
      <alignment horizontal="center"/>
    </xf>
    <xf numFmtId="0" fontId="3" fillId="0" borderId="4" xfId="0" applyFont="1" applyBorder="1" applyAlignment="1">
      <alignment vertical="top"/>
    </xf>
    <xf numFmtId="0" fontId="3" fillId="0" borderId="0" xfId="0" applyFont="1" applyAlignment="1">
      <alignment vertical="top"/>
    </xf>
    <xf numFmtId="0" fontId="15" fillId="0" borderId="0" xfId="0" applyFont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4" borderId="7" xfId="0" applyFont="1" applyFill="1" applyBorder="1" applyAlignment="1">
      <alignment horizontal="center"/>
    </xf>
    <xf numFmtId="9" fontId="2" fillId="4" borderId="7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2" fillId="4" borderId="40" xfId="0" applyFont="1" applyFill="1" applyBorder="1" applyAlignment="1">
      <alignment horizontal="center"/>
    </xf>
    <xf numFmtId="0" fontId="10" fillId="0" borderId="40" xfId="0" applyFont="1" applyBorder="1"/>
    <xf numFmtId="0" fontId="1" fillId="4" borderId="1" xfId="0" applyFont="1" applyFill="1" applyBorder="1" applyAlignment="1">
      <alignment horizontal="center" wrapText="1"/>
    </xf>
    <xf numFmtId="0" fontId="22" fillId="0" borderId="2" xfId="0" applyFont="1" applyBorder="1" applyAlignment="1">
      <alignment horizontal="right"/>
    </xf>
    <xf numFmtId="1" fontId="22" fillId="0" borderId="3" xfId="0" applyNumberFormat="1" applyFont="1" applyBorder="1"/>
    <xf numFmtId="0" fontId="23" fillId="4" borderId="7" xfId="0" applyFont="1" applyFill="1" applyBorder="1" applyAlignment="1">
      <alignment horizontal="center"/>
    </xf>
    <xf numFmtId="0" fontId="0" fillId="4" borderId="0" xfId="0" applyFill="1"/>
    <xf numFmtId="0" fontId="23" fillId="4" borderId="40" xfId="0" applyFont="1" applyFill="1" applyBorder="1" applyAlignment="1">
      <alignment horizontal="center"/>
    </xf>
    <xf numFmtId="0" fontId="22" fillId="0" borderId="40" xfId="0" applyFont="1" applyBorder="1" applyAlignment="1">
      <alignment horizontal="right"/>
    </xf>
    <xf numFmtId="0" fontId="19" fillId="0" borderId="7" xfId="0" applyFont="1" applyBorder="1"/>
    <xf numFmtId="0" fontId="15" fillId="0" borderId="0" xfId="0" applyFont="1" applyFill="1"/>
    <xf numFmtId="1" fontId="20" fillId="0" borderId="16" xfId="0" applyNumberFormat="1" applyFont="1" applyFill="1" applyBorder="1"/>
    <xf numFmtId="1" fontId="15" fillId="0" borderId="0" xfId="0" applyNumberFormat="1" applyFont="1"/>
    <xf numFmtId="2" fontId="15" fillId="3" borderId="34" xfId="0" applyNumberFormat="1" applyFont="1" applyFill="1" applyBorder="1"/>
    <xf numFmtId="0" fontId="15" fillId="5" borderId="0" xfId="0" applyFont="1" applyFill="1" applyAlignment="1">
      <alignment horizontal="right"/>
    </xf>
    <xf numFmtId="164" fontId="15" fillId="5" borderId="0" xfId="0" applyNumberFormat="1" applyFont="1" applyFill="1"/>
    <xf numFmtId="0" fontId="15" fillId="5" borderId="5" xfId="0" applyFont="1" applyFill="1" applyBorder="1"/>
    <xf numFmtId="2" fontId="15" fillId="5" borderId="1" xfId="0" applyNumberFormat="1" applyFont="1" applyFill="1" applyBorder="1"/>
    <xf numFmtId="0" fontId="0" fillId="3" borderId="0" xfId="0" applyFill="1"/>
    <xf numFmtId="0" fontId="15" fillId="3" borderId="0" xfId="0" applyFont="1" applyFill="1"/>
    <xf numFmtId="0" fontId="22" fillId="4" borderId="7" xfId="0" applyFont="1" applyFill="1" applyBorder="1"/>
    <xf numFmtId="0" fontId="6" fillId="0" borderId="0" xfId="0" applyFont="1" applyAlignment="1">
      <alignment horizontal="left" wrapText="1"/>
    </xf>
    <xf numFmtId="0" fontId="1" fillId="0" borderId="5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41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6" fillId="0" borderId="10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1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Alignment="1">
      <alignment horizontal="left" wrapText="1"/>
    </xf>
    <xf numFmtId="0" fontId="3" fillId="0" borderId="30" xfId="0" applyFont="1" applyBorder="1" applyAlignment="1">
      <alignment horizontal="center" wrapText="1"/>
    </xf>
    <xf numFmtId="0" fontId="3" fillId="0" borderId="31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7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1" fillId="0" borderId="23" xfId="0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6" fillId="0" borderId="19" xfId="0" applyFont="1" applyBorder="1" applyAlignment="1">
      <alignment wrapText="1"/>
    </xf>
    <xf numFmtId="0" fontId="6" fillId="0" borderId="13" xfId="0" applyFont="1" applyBorder="1" applyAlignment="1">
      <alignment wrapText="1"/>
    </xf>
    <xf numFmtId="0" fontId="6" fillId="0" borderId="12" xfId="0" applyFont="1" applyBorder="1" applyAlignment="1">
      <alignment wrapText="1"/>
    </xf>
    <xf numFmtId="0" fontId="6" fillId="0" borderId="20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22" xfId="0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6" fillId="0" borderId="17" xfId="0" applyFont="1" applyBorder="1" applyAlignment="1">
      <alignment wrapText="1"/>
    </xf>
    <xf numFmtId="0" fontId="6" fillId="0" borderId="7" xfId="0" applyFont="1" applyBorder="1" applyAlignment="1">
      <alignment wrapText="1"/>
    </xf>
    <xf numFmtId="0" fontId="15" fillId="4" borderId="47" xfId="0" applyFont="1" applyFill="1" applyBorder="1" applyAlignment="1">
      <alignment horizontal="center" vertical="top" wrapText="1"/>
    </xf>
    <xf numFmtId="0" fontId="0" fillId="0" borderId="0" xfId="0" applyAlignment="1">
      <alignment horizontal="right"/>
    </xf>
    <xf numFmtId="0" fontId="7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8" fillId="0" borderId="4" xfId="0" applyFont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8" fillId="0" borderId="17" xfId="0" applyFont="1" applyFill="1" applyBorder="1" applyAlignment="1">
      <alignment horizontal="left" wrapText="1"/>
    </xf>
    <xf numFmtId="0" fontId="8" fillId="0" borderId="7" xfId="0" applyFont="1" applyFill="1" applyBorder="1" applyAlignment="1">
      <alignment horizontal="left" wrapText="1"/>
    </xf>
    <xf numFmtId="0" fontId="11" fillId="4" borderId="23" xfId="0" applyFont="1" applyFill="1" applyBorder="1" applyAlignment="1">
      <alignment horizontal="left" wrapText="1"/>
    </xf>
    <xf numFmtId="0" fontId="11" fillId="4" borderId="0" xfId="0" applyFont="1" applyFill="1" applyBorder="1" applyAlignment="1">
      <alignment horizontal="left" wrapText="1"/>
    </xf>
    <xf numFmtId="0" fontId="8" fillId="0" borderId="17" xfId="0" applyFont="1" applyBorder="1" applyAlignment="1">
      <alignment horizontal="left" wrapText="1"/>
    </xf>
    <xf numFmtId="0" fontId="8" fillId="0" borderId="7" xfId="0" applyFont="1" applyBorder="1" applyAlignment="1">
      <alignment horizontal="left" wrapText="1"/>
    </xf>
    <xf numFmtId="0" fontId="8" fillId="0" borderId="17" xfId="0" applyFont="1" applyBorder="1" applyAlignment="1">
      <alignment wrapText="1"/>
    </xf>
    <xf numFmtId="0" fontId="8" fillId="0" borderId="7" xfId="0" applyFont="1" applyBorder="1" applyAlignment="1">
      <alignment wrapText="1"/>
    </xf>
    <xf numFmtId="0" fontId="8" fillId="0" borderId="19" xfId="0" applyFont="1" applyBorder="1" applyAlignment="1">
      <alignment wrapText="1"/>
    </xf>
    <xf numFmtId="0" fontId="8" fillId="0" borderId="13" xfId="0" applyFont="1" applyBorder="1" applyAlignment="1">
      <alignment wrapText="1"/>
    </xf>
    <xf numFmtId="0" fontId="8" fillId="0" borderId="12" xfId="0" applyFont="1" applyBorder="1" applyAlignment="1">
      <alignment wrapText="1"/>
    </xf>
    <xf numFmtId="0" fontId="6" fillId="0" borderId="20" xfId="0" applyFont="1" applyBorder="1" applyAlignment="1">
      <alignment horizontal="left" wrapText="1"/>
    </xf>
    <xf numFmtId="0" fontId="6" fillId="0" borderId="21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7" fillId="0" borderId="0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opLeftCell="A31" workbookViewId="0">
      <selection activeCell="B36" sqref="B36"/>
    </sheetView>
  </sheetViews>
  <sheetFormatPr baseColWidth="10" defaultRowHeight="15" x14ac:dyDescent="0.25"/>
  <cols>
    <col min="1" max="1" width="3.7109375" customWidth="1"/>
    <col min="2" max="2" width="26.85546875" customWidth="1"/>
    <col min="3" max="3" width="11" customWidth="1"/>
    <col min="4" max="4" width="9.140625" customWidth="1"/>
    <col min="5" max="5" width="1" customWidth="1"/>
    <col min="6" max="6" width="12" customWidth="1"/>
    <col min="7" max="7" width="11.140625" bestFit="1" customWidth="1"/>
    <col min="8" max="8" width="12.42578125" customWidth="1"/>
    <col min="9" max="9" width="15.5703125" customWidth="1"/>
  </cols>
  <sheetData>
    <row r="1" spans="1:9" ht="16.5" x14ac:dyDescent="0.3">
      <c r="A1" s="164" t="s">
        <v>108</v>
      </c>
      <c r="B1" s="164"/>
      <c r="C1" s="164"/>
      <c r="D1" s="164"/>
      <c r="E1" s="164"/>
      <c r="F1" s="164"/>
      <c r="G1" s="164"/>
      <c r="H1" s="164"/>
      <c r="I1" s="164"/>
    </row>
    <row r="2" spans="1:9" ht="27" customHeight="1" x14ac:dyDescent="0.25">
      <c r="A2" s="137" t="s">
        <v>121</v>
      </c>
      <c r="B2" s="165"/>
      <c r="C2" s="165"/>
      <c r="D2" s="165"/>
      <c r="E2" s="165"/>
      <c r="F2" s="165"/>
      <c r="G2" s="165"/>
      <c r="H2" s="165"/>
      <c r="I2" s="165"/>
    </row>
    <row r="3" spans="1:9" ht="13.5" customHeight="1" x14ac:dyDescent="0.25">
      <c r="A3" s="166" t="s">
        <v>112</v>
      </c>
      <c r="B3" s="166"/>
      <c r="C3" s="166"/>
      <c r="D3" s="166"/>
      <c r="E3" s="166"/>
      <c r="F3" s="166"/>
      <c r="G3" s="166"/>
      <c r="H3" s="166"/>
      <c r="I3" s="166"/>
    </row>
    <row r="4" spans="1:9" ht="12.75" customHeight="1" x14ac:dyDescent="0.25">
      <c r="A4" s="137" t="s">
        <v>104</v>
      </c>
      <c r="B4" s="137"/>
      <c r="C4" s="137"/>
      <c r="D4" s="137"/>
      <c r="E4" s="137"/>
      <c r="F4" s="137"/>
      <c r="G4" s="137"/>
      <c r="H4" s="137"/>
      <c r="I4" s="137"/>
    </row>
    <row r="5" spans="1:9" ht="25.5" customHeight="1" x14ac:dyDescent="0.25">
      <c r="A5" s="137" t="s">
        <v>107</v>
      </c>
      <c r="B5" s="137"/>
      <c r="C5" s="137"/>
      <c r="D5" s="137"/>
      <c r="E5" s="137"/>
      <c r="F5" s="137"/>
      <c r="G5" s="137"/>
      <c r="H5" s="137"/>
      <c r="I5" s="137"/>
    </row>
    <row r="6" spans="1:9" ht="13.5" customHeight="1" thickBot="1" x14ac:dyDescent="0.3">
      <c r="A6" s="145" t="s">
        <v>97</v>
      </c>
      <c r="B6" s="145"/>
      <c r="C6" s="145"/>
      <c r="D6" s="145"/>
      <c r="E6" s="145"/>
      <c r="F6" s="145"/>
      <c r="G6" s="145"/>
      <c r="H6" s="145"/>
      <c r="I6" s="145"/>
    </row>
    <row r="7" spans="1:9" ht="30" customHeight="1" thickBot="1" x14ac:dyDescent="0.3">
      <c r="A7" s="93" t="s">
        <v>0</v>
      </c>
      <c r="B7" s="94" t="s">
        <v>1</v>
      </c>
      <c r="C7" s="94" t="s">
        <v>105</v>
      </c>
      <c r="D7" s="138" t="s">
        <v>3</v>
      </c>
      <c r="E7" s="139"/>
      <c r="F7" s="94" t="s">
        <v>4</v>
      </c>
      <c r="G7" s="94" t="s">
        <v>5</v>
      </c>
      <c r="H7" s="94" t="s">
        <v>6</v>
      </c>
      <c r="I7" s="94" t="s">
        <v>7</v>
      </c>
    </row>
    <row r="8" spans="1:9" x14ac:dyDescent="0.25">
      <c r="A8" s="104" t="s">
        <v>8</v>
      </c>
      <c r="B8" s="88" t="s">
        <v>9</v>
      </c>
      <c r="C8" s="105" t="s">
        <v>61</v>
      </c>
      <c r="D8" s="140">
        <v>30000</v>
      </c>
      <c r="E8" s="141"/>
      <c r="F8" s="105">
        <v>3000</v>
      </c>
      <c r="G8" s="88"/>
      <c r="H8" s="88"/>
      <c r="I8" s="106"/>
    </row>
    <row r="9" spans="1:9" x14ac:dyDescent="0.25">
      <c r="A9" s="39" t="s">
        <v>10</v>
      </c>
      <c r="B9" s="8" t="s">
        <v>11</v>
      </c>
      <c r="C9" s="9" t="s">
        <v>61</v>
      </c>
      <c r="D9" s="142">
        <v>25000</v>
      </c>
      <c r="E9" s="143"/>
      <c r="F9" s="9">
        <v>5000</v>
      </c>
      <c r="G9" s="8"/>
      <c r="H9" s="8"/>
      <c r="I9" s="40"/>
    </row>
    <row r="10" spans="1:9" x14ac:dyDescent="0.25">
      <c r="A10" s="39" t="s">
        <v>12</v>
      </c>
      <c r="B10" s="8" t="s">
        <v>13</v>
      </c>
      <c r="C10" s="9" t="s">
        <v>61</v>
      </c>
      <c r="D10" s="142">
        <v>8000</v>
      </c>
      <c r="E10" s="143"/>
      <c r="F10" s="9">
        <v>0</v>
      </c>
      <c r="G10" s="8"/>
      <c r="H10" s="8"/>
      <c r="I10" s="40"/>
    </row>
    <row r="11" spans="1:9" x14ac:dyDescent="0.25">
      <c r="A11" s="39" t="s">
        <v>14</v>
      </c>
      <c r="B11" s="8" t="s">
        <v>62</v>
      </c>
      <c r="C11" s="9" t="s">
        <v>61</v>
      </c>
      <c r="D11" s="142">
        <v>26000</v>
      </c>
      <c r="E11" s="143"/>
      <c r="F11" s="9">
        <v>10000</v>
      </c>
      <c r="G11" s="8"/>
      <c r="H11" s="8"/>
      <c r="I11" s="40"/>
    </row>
    <row r="12" spans="1:9" x14ac:dyDescent="0.25">
      <c r="A12" s="39" t="s">
        <v>15</v>
      </c>
      <c r="B12" s="8" t="s">
        <v>16</v>
      </c>
      <c r="C12" s="9" t="s">
        <v>61</v>
      </c>
      <c r="D12" s="142">
        <v>5000</v>
      </c>
      <c r="E12" s="143"/>
      <c r="F12" s="9">
        <v>0</v>
      </c>
      <c r="G12" s="8"/>
      <c r="H12" s="8"/>
      <c r="I12" s="40"/>
    </row>
    <row r="13" spans="1:9" x14ac:dyDescent="0.25">
      <c r="A13" s="39" t="s">
        <v>17</v>
      </c>
      <c r="B13" s="8" t="s">
        <v>111</v>
      </c>
      <c r="C13" s="9" t="s">
        <v>61</v>
      </c>
      <c r="D13" s="147" t="s">
        <v>63</v>
      </c>
      <c r="E13" s="148"/>
      <c r="F13" s="12">
        <v>0.2</v>
      </c>
      <c r="G13" s="11"/>
      <c r="H13" s="11"/>
      <c r="I13" s="22"/>
    </row>
    <row r="14" spans="1:9" ht="15.75" thickBot="1" x14ac:dyDescent="0.3">
      <c r="A14" s="41" t="s">
        <v>20</v>
      </c>
      <c r="B14" s="42" t="s">
        <v>18</v>
      </c>
      <c r="C14" s="43" t="s">
        <v>61</v>
      </c>
      <c r="D14" s="149">
        <v>3000</v>
      </c>
      <c r="E14" s="150"/>
      <c r="F14" s="43">
        <v>0</v>
      </c>
      <c r="G14" s="44"/>
      <c r="H14" s="44"/>
      <c r="I14" s="45"/>
    </row>
    <row r="15" spans="1:9" ht="15.75" thickBot="1" x14ac:dyDescent="0.3">
      <c r="H15" s="27" t="s">
        <v>19</v>
      </c>
      <c r="I15" s="1"/>
    </row>
    <row r="16" spans="1:9" ht="12" customHeight="1" thickBot="1" x14ac:dyDescent="0.3">
      <c r="A16" s="110" t="s">
        <v>46</v>
      </c>
      <c r="B16" s="3"/>
      <c r="C16" s="3"/>
      <c r="D16" s="3"/>
      <c r="E16" s="3"/>
      <c r="F16" s="3"/>
      <c r="G16" s="3"/>
      <c r="H16" s="3"/>
    </row>
    <row r="17" spans="1:9" ht="27" thickBot="1" x14ac:dyDescent="0.3">
      <c r="A17" s="93" t="s">
        <v>0</v>
      </c>
      <c r="B17" s="94" t="s">
        <v>21</v>
      </c>
      <c r="C17" s="94" t="s">
        <v>22</v>
      </c>
      <c r="D17" s="138" t="s">
        <v>23</v>
      </c>
      <c r="E17" s="139"/>
      <c r="F17" s="94" t="s">
        <v>24</v>
      </c>
    </row>
    <row r="18" spans="1:9" x14ac:dyDescent="0.25">
      <c r="A18" s="88" t="s">
        <v>8</v>
      </c>
      <c r="B18" s="88" t="s">
        <v>25</v>
      </c>
      <c r="C18" s="105">
        <v>10</v>
      </c>
      <c r="D18" s="140">
        <v>480</v>
      </c>
      <c r="E18" s="141"/>
      <c r="F18" s="107"/>
    </row>
    <row r="19" spans="1:9" ht="26.25" x14ac:dyDescent="0.25">
      <c r="A19" s="8" t="s">
        <v>26</v>
      </c>
      <c r="B19" s="14" t="s">
        <v>27</v>
      </c>
      <c r="C19" s="15"/>
      <c r="D19" s="142">
        <v>150</v>
      </c>
      <c r="E19" s="143"/>
      <c r="F19" s="13"/>
    </row>
    <row r="20" spans="1:9" x14ac:dyDescent="0.25">
      <c r="A20" s="8" t="s">
        <v>12</v>
      </c>
      <c r="B20" s="8" t="s">
        <v>28</v>
      </c>
      <c r="C20" s="9">
        <v>1</v>
      </c>
      <c r="D20" s="142">
        <v>1800</v>
      </c>
      <c r="E20" s="143"/>
      <c r="F20" s="13"/>
    </row>
    <row r="21" spans="1:9" ht="15.75" thickBot="1" x14ac:dyDescent="0.3">
      <c r="A21" s="8" t="s">
        <v>14</v>
      </c>
      <c r="B21" s="8" t="s">
        <v>29</v>
      </c>
      <c r="C21" s="9">
        <v>50</v>
      </c>
      <c r="D21" s="167">
        <v>250</v>
      </c>
      <c r="E21" s="168"/>
      <c r="F21" s="52"/>
      <c r="G21" s="111" t="s">
        <v>124</v>
      </c>
    </row>
    <row r="22" spans="1:9" ht="15.75" thickBot="1" x14ac:dyDescent="0.3">
      <c r="A22" s="2"/>
      <c r="B22" s="2"/>
      <c r="C22" s="2"/>
      <c r="D22" s="156" t="s">
        <v>30</v>
      </c>
      <c r="E22" s="157"/>
      <c r="F22" s="55"/>
      <c r="G22" s="111" t="s">
        <v>125</v>
      </c>
    </row>
    <row r="23" spans="1:9" ht="12.75" customHeight="1" thickBot="1" x14ac:dyDescent="0.3">
      <c r="A23" s="145" t="s">
        <v>109</v>
      </c>
      <c r="B23" s="145"/>
      <c r="C23" s="145"/>
      <c r="D23" s="145"/>
      <c r="E23" s="145"/>
      <c r="F23" s="145"/>
      <c r="G23" s="146"/>
    </row>
    <row r="24" spans="1:9" ht="27" thickBot="1" x14ac:dyDescent="0.3">
      <c r="A24" s="93" t="s">
        <v>0</v>
      </c>
      <c r="B24" s="94" t="s">
        <v>21</v>
      </c>
      <c r="C24" s="94" t="s">
        <v>22</v>
      </c>
      <c r="D24" s="138" t="s">
        <v>31</v>
      </c>
      <c r="E24" s="139"/>
      <c r="F24" s="7" t="s">
        <v>93</v>
      </c>
      <c r="G24" s="84"/>
    </row>
    <row r="25" spans="1:9" ht="26.25" customHeight="1" x14ac:dyDescent="0.25">
      <c r="A25" s="88" t="s">
        <v>8</v>
      </c>
      <c r="B25" s="89" t="s">
        <v>32</v>
      </c>
      <c r="C25" s="101" t="s">
        <v>122</v>
      </c>
      <c r="D25" s="140">
        <v>1000</v>
      </c>
      <c r="E25" s="141"/>
      <c r="F25" s="23"/>
      <c r="G25" s="170" t="s">
        <v>52</v>
      </c>
      <c r="H25" s="171"/>
      <c r="I25" s="102"/>
    </row>
    <row r="26" spans="1:9" x14ac:dyDescent="0.25">
      <c r="A26" s="8" t="s">
        <v>10</v>
      </c>
      <c r="B26" s="14" t="s">
        <v>33</v>
      </c>
      <c r="C26" s="9">
        <v>1</v>
      </c>
      <c r="D26" s="142">
        <v>13700</v>
      </c>
      <c r="E26" s="143"/>
      <c r="F26" s="13"/>
      <c r="G26" s="99"/>
    </row>
    <row r="27" spans="1:9" x14ac:dyDescent="0.25">
      <c r="A27" s="8" t="s">
        <v>12</v>
      </c>
      <c r="B27" s="14" t="s">
        <v>34</v>
      </c>
      <c r="C27" s="9">
        <v>1</v>
      </c>
      <c r="D27" s="142">
        <v>4500</v>
      </c>
      <c r="E27" s="143"/>
      <c r="F27" s="13"/>
      <c r="G27" s="99"/>
    </row>
    <row r="28" spans="1:9" x14ac:dyDescent="0.25">
      <c r="A28" s="8" t="s">
        <v>14</v>
      </c>
      <c r="B28" s="14" t="s">
        <v>35</v>
      </c>
      <c r="C28" s="9">
        <v>2</v>
      </c>
      <c r="D28" s="142">
        <v>3000</v>
      </c>
      <c r="E28" s="143"/>
      <c r="F28" s="13"/>
      <c r="G28" s="99"/>
    </row>
    <row r="29" spans="1:9" ht="15.75" thickBot="1" x14ac:dyDescent="0.3">
      <c r="A29" s="8" t="s">
        <v>15</v>
      </c>
      <c r="B29" s="14" t="s">
        <v>94</v>
      </c>
      <c r="C29" s="9">
        <v>1</v>
      </c>
      <c r="D29" s="167">
        <v>2800</v>
      </c>
      <c r="E29" s="168"/>
      <c r="F29" s="52"/>
      <c r="G29" s="99"/>
    </row>
    <row r="30" spans="1:9" ht="15.75" thickBot="1" x14ac:dyDescent="0.3">
      <c r="A30" s="2"/>
      <c r="B30" s="2"/>
      <c r="C30" s="2"/>
      <c r="D30" s="156" t="s">
        <v>36</v>
      </c>
      <c r="E30" s="157"/>
      <c r="F30" s="54"/>
      <c r="G30" s="99"/>
    </row>
    <row r="31" spans="1:9" ht="12.75" customHeight="1" thickBot="1" x14ac:dyDescent="0.3">
      <c r="A31" s="109" t="s">
        <v>47</v>
      </c>
      <c r="B31" s="4"/>
      <c r="C31" s="4"/>
      <c r="D31" s="4"/>
      <c r="E31" s="18"/>
      <c r="H31" s="169"/>
      <c r="I31" s="169"/>
    </row>
    <row r="32" spans="1:9" ht="17.25" thickBot="1" x14ac:dyDescent="0.35">
      <c r="A32" s="100" t="s">
        <v>0</v>
      </c>
      <c r="B32" s="108" t="s">
        <v>21</v>
      </c>
      <c r="C32" s="108" t="s">
        <v>37</v>
      </c>
      <c r="D32" s="108" t="s">
        <v>38</v>
      </c>
      <c r="E32" s="19"/>
      <c r="F32" s="178" t="s">
        <v>60</v>
      </c>
      <c r="G32" s="179"/>
      <c r="H32" s="179"/>
      <c r="I32" s="180"/>
    </row>
    <row r="33" spans="1:9" ht="15.75" customHeight="1" x14ac:dyDescent="0.25">
      <c r="A33" s="88" t="s">
        <v>8</v>
      </c>
      <c r="B33" s="88" t="s">
        <v>39</v>
      </c>
      <c r="C33" s="88"/>
      <c r="D33" s="90">
        <v>1500</v>
      </c>
      <c r="E33" s="20"/>
      <c r="F33" s="151"/>
      <c r="G33" s="152"/>
      <c r="H33" s="153"/>
      <c r="I33" s="25"/>
    </row>
    <row r="34" spans="1:9" ht="14.25" customHeight="1" x14ac:dyDescent="0.25">
      <c r="A34" s="8" t="s">
        <v>10</v>
      </c>
      <c r="B34" s="8" t="s">
        <v>40</v>
      </c>
      <c r="C34" s="10">
        <v>3200</v>
      </c>
      <c r="D34" s="8"/>
      <c r="E34" s="21"/>
      <c r="F34" s="154" t="s">
        <v>102</v>
      </c>
      <c r="G34" s="155"/>
      <c r="H34" s="155"/>
      <c r="I34" s="22"/>
    </row>
    <row r="35" spans="1:9" ht="25.5" customHeight="1" x14ac:dyDescent="0.25">
      <c r="A35" s="8" t="s">
        <v>12</v>
      </c>
      <c r="B35" s="8" t="s">
        <v>99</v>
      </c>
      <c r="C35" s="8"/>
      <c r="D35" s="10">
        <v>800</v>
      </c>
      <c r="E35" s="20"/>
      <c r="F35" s="181" t="s">
        <v>103</v>
      </c>
      <c r="G35" s="182"/>
      <c r="H35" s="182"/>
      <c r="I35" s="26"/>
    </row>
    <row r="36" spans="1:9" ht="16.5" customHeight="1" x14ac:dyDescent="0.25">
      <c r="A36" s="8" t="s">
        <v>14</v>
      </c>
      <c r="B36" s="8" t="s">
        <v>101</v>
      </c>
      <c r="C36" s="10" t="s">
        <v>100</v>
      </c>
      <c r="D36" s="8"/>
      <c r="E36" s="21"/>
      <c r="F36" s="181" t="s">
        <v>119</v>
      </c>
      <c r="G36" s="182"/>
      <c r="H36" s="182"/>
      <c r="I36" s="26"/>
    </row>
    <row r="37" spans="1:9" ht="14.25" customHeight="1" thickBot="1" x14ac:dyDescent="0.3">
      <c r="A37" s="8" t="s">
        <v>15</v>
      </c>
      <c r="B37" s="8" t="s">
        <v>43</v>
      </c>
      <c r="C37" s="53" t="s">
        <v>44</v>
      </c>
      <c r="D37" s="53"/>
      <c r="E37" s="21"/>
      <c r="F37" s="172" t="s">
        <v>120</v>
      </c>
      <c r="G37" s="173"/>
      <c r="H37" s="174"/>
      <c r="I37" s="26"/>
    </row>
    <row r="38" spans="1:9" ht="28.5" customHeight="1" thickBot="1" x14ac:dyDescent="0.3">
      <c r="A38" s="2"/>
      <c r="B38" s="2"/>
      <c r="C38" s="54" t="s">
        <v>51</v>
      </c>
      <c r="D38" s="55"/>
      <c r="E38" s="21"/>
      <c r="F38" s="175" t="s">
        <v>123</v>
      </c>
      <c r="G38" s="176"/>
      <c r="H38" s="176"/>
      <c r="I38" s="177"/>
    </row>
    <row r="39" spans="1:9" ht="15.75" customHeight="1" thickBot="1" x14ac:dyDescent="0.3">
      <c r="A39" s="137" t="s">
        <v>98</v>
      </c>
      <c r="B39" s="137"/>
      <c r="C39" s="137"/>
      <c r="D39" s="137"/>
      <c r="E39" s="137"/>
      <c r="F39" s="137"/>
      <c r="G39" s="137"/>
      <c r="H39" s="137"/>
      <c r="I39" s="137"/>
    </row>
    <row r="40" spans="1:9" ht="16.5" customHeight="1" x14ac:dyDescent="0.25">
      <c r="A40" s="30" t="s">
        <v>0</v>
      </c>
      <c r="B40" s="31" t="s">
        <v>21</v>
      </c>
      <c r="C40" s="32" t="s">
        <v>58</v>
      </c>
      <c r="D40" s="160" t="s">
        <v>22</v>
      </c>
      <c r="E40" s="161"/>
      <c r="F40" s="32" t="s">
        <v>55</v>
      </c>
      <c r="G40" s="33" t="s">
        <v>56</v>
      </c>
      <c r="H40" s="158"/>
      <c r="I40" s="159"/>
    </row>
    <row r="41" spans="1:9" ht="14.25" customHeight="1" x14ac:dyDescent="0.25">
      <c r="A41" s="34" t="s">
        <v>8</v>
      </c>
      <c r="B41" s="28" t="s">
        <v>54</v>
      </c>
      <c r="C41" s="28">
        <v>1800</v>
      </c>
      <c r="D41" s="162"/>
      <c r="E41" s="162"/>
      <c r="F41" s="28"/>
      <c r="G41" s="35"/>
      <c r="H41" s="48"/>
      <c r="I41" s="48"/>
    </row>
    <row r="42" spans="1:9" ht="14.25" customHeight="1" thickBot="1" x14ac:dyDescent="0.3">
      <c r="A42" s="36" t="s">
        <v>10</v>
      </c>
      <c r="B42" s="37" t="s">
        <v>110</v>
      </c>
      <c r="C42" s="103" t="s">
        <v>115</v>
      </c>
      <c r="D42" s="163"/>
      <c r="E42" s="163"/>
      <c r="F42" s="37"/>
      <c r="G42" s="38"/>
      <c r="H42" s="29"/>
      <c r="I42" s="29"/>
    </row>
    <row r="43" spans="1:9" ht="16.5" customHeight="1" thickBot="1" x14ac:dyDescent="0.3">
      <c r="A43" s="29"/>
      <c r="B43" s="29"/>
      <c r="C43" s="29"/>
      <c r="D43" s="29"/>
      <c r="E43" s="29"/>
      <c r="F43" s="51" t="s">
        <v>57</v>
      </c>
      <c r="G43" s="50"/>
      <c r="H43" s="29"/>
      <c r="I43" s="29"/>
    </row>
    <row r="44" spans="1:9" x14ac:dyDescent="0.25">
      <c r="A44" s="47"/>
      <c r="B44" s="5"/>
      <c r="C44" s="5"/>
    </row>
    <row r="45" spans="1:9" x14ac:dyDescent="0.25">
      <c r="A45" s="144"/>
      <c r="B45" s="144"/>
      <c r="C45" s="144"/>
    </row>
    <row r="46" spans="1:9" ht="3" customHeight="1" x14ac:dyDescent="0.25"/>
    <row r="47" spans="1:9" ht="27.75" customHeight="1" x14ac:dyDescent="0.25">
      <c r="A47" s="137"/>
      <c r="B47" s="137"/>
      <c r="C47" s="137"/>
      <c r="D47" s="137"/>
      <c r="E47" s="137"/>
      <c r="F47" s="137"/>
      <c r="G47" s="137"/>
      <c r="H47" s="137"/>
      <c r="I47" s="137"/>
    </row>
  </sheetData>
  <mergeCells count="44">
    <mergeCell ref="H31:I31"/>
    <mergeCell ref="D30:E30"/>
    <mergeCell ref="G25:H25"/>
    <mergeCell ref="F37:H37"/>
    <mergeCell ref="F38:I38"/>
    <mergeCell ref="F32:I32"/>
    <mergeCell ref="F35:H35"/>
    <mergeCell ref="F36:H36"/>
    <mergeCell ref="D26:E26"/>
    <mergeCell ref="D27:E27"/>
    <mergeCell ref="D28:E28"/>
    <mergeCell ref="D29:E29"/>
    <mergeCell ref="H40:I40"/>
    <mergeCell ref="D40:E40"/>
    <mergeCell ref="D41:E41"/>
    <mergeCell ref="D42:E42"/>
    <mergeCell ref="A1:I1"/>
    <mergeCell ref="A2:I2"/>
    <mergeCell ref="A3:I3"/>
    <mergeCell ref="A4:I4"/>
    <mergeCell ref="A5:I5"/>
    <mergeCell ref="A6:I6"/>
    <mergeCell ref="D18:E18"/>
    <mergeCell ref="D19:E19"/>
    <mergeCell ref="D20:E20"/>
    <mergeCell ref="D21:E21"/>
    <mergeCell ref="D24:E24"/>
    <mergeCell ref="D25:E25"/>
    <mergeCell ref="A47:I47"/>
    <mergeCell ref="D7:E7"/>
    <mergeCell ref="D8:E8"/>
    <mergeCell ref="D9:E9"/>
    <mergeCell ref="D10:E10"/>
    <mergeCell ref="D11:E11"/>
    <mergeCell ref="D12:E12"/>
    <mergeCell ref="A45:C45"/>
    <mergeCell ref="A23:G23"/>
    <mergeCell ref="A39:I39"/>
    <mergeCell ref="D13:E13"/>
    <mergeCell ref="D14:E14"/>
    <mergeCell ref="F33:H33"/>
    <mergeCell ref="F34:H34"/>
    <mergeCell ref="D22:E22"/>
    <mergeCell ref="D17:E17"/>
  </mergeCells>
  <pageMargins left="0.15748031496062992" right="0.15748031496062992" top="0.19685039370078741" bottom="0.23622047244094491" header="0.15748031496062992" footer="0.31496062992125984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50"/>
  <sheetViews>
    <sheetView tabSelected="1" zoomScale="85" zoomScaleNormal="85" workbookViewId="0">
      <selection activeCell="K12" sqref="K12"/>
    </sheetView>
  </sheetViews>
  <sheetFormatPr baseColWidth="10" defaultRowHeight="15" x14ac:dyDescent="0.25"/>
  <cols>
    <col min="1" max="1" width="4.140625" bestFit="1" customWidth="1"/>
    <col min="2" max="2" width="29.7109375" customWidth="1"/>
    <col min="3" max="3" width="11" customWidth="1"/>
    <col min="4" max="4" width="10" bestFit="1" customWidth="1"/>
    <col min="5" max="5" width="1" customWidth="1"/>
    <col min="6" max="6" width="12.42578125" customWidth="1"/>
    <col min="7" max="7" width="11.140625" bestFit="1" customWidth="1"/>
    <col min="8" max="8" width="12.28515625" customWidth="1"/>
    <col min="9" max="9" width="14" customWidth="1"/>
    <col min="10" max="10" width="17.85546875" customWidth="1"/>
    <col min="11" max="11" width="13.5703125" customWidth="1"/>
    <col min="12" max="12" width="22.5703125" customWidth="1"/>
  </cols>
  <sheetData>
    <row r="1" spans="1:13" ht="16.5" x14ac:dyDescent="0.3">
      <c r="A1" s="164" t="s">
        <v>45</v>
      </c>
      <c r="B1" s="164"/>
      <c r="C1" s="164"/>
      <c r="D1" s="164"/>
      <c r="E1" s="164"/>
      <c r="F1" s="164"/>
      <c r="G1" s="164"/>
      <c r="H1" s="164"/>
      <c r="I1" s="164"/>
    </row>
    <row r="2" spans="1:13" ht="62.25" customHeight="1" x14ac:dyDescent="0.3">
      <c r="A2" s="185" t="s">
        <v>59</v>
      </c>
      <c r="B2" s="185"/>
      <c r="C2" s="185"/>
      <c r="D2" s="185"/>
      <c r="E2" s="185"/>
      <c r="F2" s="185"/>
      <c r="G2" s="185"/>
      <c r="H2" s="185"/>
      <c r="I2" s="185"/>
      <c r="J2">
        <v>1.1000000000000001</v>
      </c>
      <c r="K2" t="s">
        <v>64</v>
      </c>
    </row>
    <row r="3" spans="1:13" ht="16.5" x14ac:dyDescent="0.3">
      <c r="A3" s="186" t="s">
        <v>126</v>
      </c>
      <c r="B3" s="186"/>
      <c r="C3" s="186"/>
      <c r="D3" s="186"/>
      <c r="E3" s="186"/>
      <c r="F3" s="186"/>
      <c r="G3" s="186"/>
      <c r="H3" s="186"/>
      <c r="I3" s="186"/>
      <c r="J3">
        <v>6400</v>
      </c>
      <c r="K3" t="s">
        <v>65</v>
      </c>
      <c r="L3">
        <v>2000</v>
      </c>
      <c r="M3" t="s">
        <v>66</v>
      </c>
    </row>
    <row r="4" spans="1:13" ht="16.5" x14ac:dyDescent="0.3">
      <c r="A4" s="187" t="s">
        <v>106</v>
      </c>
      <c r="B4" s="187"/>
      <c r="C4" s="187"/>
      <c r="D4" s="187"/>
      <c r="E4" s="187"/>
      <c r="F4" s="187"/>
      <c r="G4" s="187"/>
      <c r="H4" s="187"/>
      <c r="I4" s="187"/>
      <c r="J4">
        <f>J3-L3</f>
        <v>4400</v>
      </c>
      <c r="K4" s="56">
        <f>J4/80</f>
        <v>55</v>
      </c>
      <c r="L4" t="s">
        <v>67</v>
      </c>
    </row>
    <row r="5" spans="1:13" ht="34.5" customHeight="1" thickBot="1" x14ac:dyDescent="0.35">
      <c r="A5" s="187" t="s">
        <v>127</v>
      </c>
      <c r="B5" s="187"/>
      <c r="C5" s="187"/>
      <c r="D5" s="187"/>
      <c r="E5" s="187"/>
      <c r="F5" s="187"/>
      <c r="G5" s="187"/>
      <c r="H5" s="187"/>
      <c r="I5" s="187"/>
      <c r="K5">
        <f>K4*150</f>
        <v>8250</v>
      </c>
      <c r="L5" t="s">
        <v>68</v>
      </c>
    </row>
    <row r="6" spans="1:13" ht="17.25" thickBot="1" x14ac:dyDescent="0.35">
      <c r="A6" s="188" t="s">
        <v>69</v>
      </c>
      <c r="B6" s="188"/>
      <c r="C6" s="188"/>
      <c r="D6" s="188"/>
      <c r="E6" s="188"/>
      <c r="F6" s="188"/>
      <c r="G6" s="188"/>
      <c r="H6" s="188"/>
      <c r="I6" s="188"/>
      <c r="J6" s="57" t="s">
        <v>70</v>
      </c>
      <c r="K6" s="58"/>
      <c r="L6" s="59">
        <f>J3/80</f>
        <v>80</v>
      </c>
    </row>
    <row r="7" spans="1:13" ht="17.25" thickBot="1" x14ac:dyDescent="0.35">
      <c r="A7" s="60" t="s">
        <v>71</v>
      </c>
      <c r="B7" s="61"/>
      <c r="C7" s="61"/>
      <c r="D7" s="61"/>
      <c r="E7" s="61"/>
      <c r="F7" s="61"/>
      <c r="G7" s="61"/>
      <c r="H7" s="61"/>
      <c r="I7" s="62"/>
    </row>
    <row r="8" spans="1:13" ht="39.75" thickBot="1" x14ac:dyDescent="0.3">
      <c r="A8" s="93" t="s">
        <v>0</v>
      </c>
      <c r="B8" s="112" t="s">
        <v>1</v>
      </c>
      <c r="C8" s="112" t="s">
        <v>2</v>
      </c>
      <c r="D8" s="138" t="s">
        <v>3</v>
      </c>
      <c r="E8" s="139"/>
      <c r="F8" s="118" t="s">
        <v>4</v>
      </c>
      <c r="G8" s="112" t="s">
        <v>5</v>
      </c>
      <c r="H8" s="112" t="s">
        <v>6</v>
      </c>
      <c r="I8" s="112" t="s">
        <v>7</v>
      </c>
      <c r="J8" s="115" t="s">
        <v>128</v>
      </c>
    </row>
    <row r="9" spans="1:13" x14ac:dyDescent="0.25">
      <c r="A9" s="88" t="s">
        <v>8</v>
      </c>
      <c r="B9" s="88" t="s">
        <v>9</v>
      </c>
      <c r="C9" s="105">
        <v>5</v>
      </c>
      <c r="D9" s="140">
        <v>30000</v>
      </c>
      <c r="E9" s="141"/>
      <c r="F9" s="116">
        <v>3000</v>
      </c>
      <c r="G9" s="117">
        <f>D9-F9</f>
        <v>27000</v>
      </c>
      <c r="H9" s="117">
        <f>G9/5</f>
        <v>5400</v>
      </c>
      <c r="I9" s="117">
        <f>H9*6.96/12</f>
        <v>3132</v>
      </c>
    </row>
    <row r="10" spans="1:13" x14ac:dyDescent="0.25">
      <c r="A10" s="8" t="s">
        <v>10</v>
      </c>
      <c r="B10" s="8" t="s">
        <v>11</v>
      </c>
      <c r="C10" s="9">
        <v>5</v>
      </c>
      <c r="D10" s="142">
        <v>25000</v>
      </c>
      <c r="E10" s="143"/>
      <c r="F10" s="113">
        <v>5000</v>
      </c>
      <c r="G10" s="24">
        <f>D10-F10</f>
        <v>20000</v>
      </c>
      <c r="H10" s="24">
        <f t="shared" ref="H10:H15" si="0">G10/5</f>
        <v>4000</v>
      </c>
      <c r="I10" s="24">
        <f t="shared" ref="I10:I15" si="1">H10*6.96/12</f>
        <v>2320</v>
      </c>
    </row>
    <row r="11" spans="1:13" x14ac:dyDescent="0.25">
      <c r="A11" s="8" t="s">
        <v>12</v>
      </c>
      <c r="B11" s="8" t="s">
        <v>13</v>
      </c>
      <c r="C11" s="9">
        <v>5</v>
      </c>
      <c r="D11" s="142">
        <v>8000</v>
      </c>
      <c r="E11" s="143"/>
      <c r="F11" s="113">
        <v>0</v>
      </c>
      <c r="G11" s="24">
        <f>D11</f>
        <v>8000</v>
      </c>
      <c r="H11" s="24">
        <f t="shared" si="0"/>
        <v>1600</v>
      </c>
      <c r="I11" s="24">
        <f t="shared" si="1"/>
        <v>928</v>
      </c>
    </row>
    <row r="12" spans="1:13" x14ac:dyDescent="0.25">
      <c r="A12" s="8" t="s">
        <v>14</v>
      </c>
      <c r="B12" s="8" t="s">
        <v>62</v>
      </c>
      <c r="C12" s="9">
        <v>5</v>
      </c>
      <c r="D12" s="142">
        <v>26000</v>
      </c>
      <c r="E12" s="143"/>
      <c r="F12" s="113">
        <v>10000</v>
      </c>
      <c r="G12" s="24">
        <f>D12-F12</f>
        <v>16000</v>
      </c>
      <c r="H12" s="24">
        <f t="shared" si="0"/>
        <v>3200</v>
      </c>
      <c r="I12" s="24">
        <f t="shared" si="1"/>
        <v>1856</v>
      </c>
    </row>
    <row r="13" spans="1:13" x14ac:dyDescent="0.25">
      <c r="A13" s="8" t="s">
        <v>15</v>
      </c>
      <c r="B13" s="8" t="s">
        <v>16</v>
      </c>
      <c r="C13" s="9">
        <v>5</v>
      </c>
      <c r="D13" s="142">
        <v>5000</v>
      </c>
      <c r="E13" s="143"/>
      <c r="F13" s="113">
        <v>0</v>
      </c>
      <c r="G13" s="24">
        <f>D13</f>
        <v>5000</v>
      </c>
      <c r="H13" s="24">
        <f t="shared" si="0"/>
        <v>1000</v>
      </c>
      <c r="I13" s="24">
        <f t="shared" si="1"/>
        <v>580</v>
      </c>
    </row>
    <row r="14" spans="1:13" x14ac:dyDescent="0.25">
      <c r="A14" s="8" t="s">
        <v>17</v>
      </c>
      <c r="B14" s="8" t="s">
        <v>111</v>
      </c>
      <c r="C14" s="9">
        <v>5</v>
      </c>
      <c r="D14" s="147">
        <f>55*150</f>
        <v>8250</v>
      </c>
      <c r="E14" s="148"/>
      <c r="F14" s="114">
        <v>0.2</v>
      </c>
      <c r="G14" s="63">
        <f>D14-(D14*F14)</f>
        <v>6600</v>
      </c>
      <c r="H14" s="24">
        <f t="shared" si="0"/>
        <v>1320</v>
      </c>
      <c r="I14" s="24">
        <f t="shared" si="1"/>
        <v>765.6</v>
      </c>
    </row>
    <row r="15" spans="1:13" x14ac:dyDescent="0.25">
      <c r="A15" s="8" t="s">
        <v>20</v>
      </c>
      <c r="B15" s="8" t="s">
        <v>18</v>
      </c>
      <c r="C15" s="9">
        <v>5</v>
      </c>
      <c r="D15" s="142">
        <v>3000</v>
      </c>
      <c r="E15" s="143"/>
      <c r="F15" s="113">
        <v>0</v>
      </c>
      <c r="G15" s="63">
        <f>D15</f>
        <v>3000</v>
      </c>
      <c r="H15" s="24">
        <f t="shared" si="0"/>
        <v>600</v>
      </c>
      <c r="I15" s="24">
        <f t="shared" si="1"/>
        <v>348</v>
      </c>
    </row>
    <row r="16" spans="1:13" ht="17.25" thickBot="1" x14ac:dyDescent="0.35">
      <c r="H16" s="119" t="s">
        <v>19</v>
      </c>
      <c r="I16" s="120">
        <f>SUM(I9:I15)</f>
        <v>9929.6</v>
      </c>
    </row>
    <row r="17" spans="1:13" ht="15.75" thickBot="1" x14ac:dyDescent="0.3">
      <c r="A17" s="3" t="s">
        <v>46</v>
      </c>
      <c r="B17" s="3"/>
      <c r="C17" s="3"/>
      <c r="D17" s="3"/>
      <c r="E17" s="3"/>
      <c r="F17" s="3"/>
      <c r="G17" s="3"/>
      <c r="H17" s="3"/>
    </row>
    <row r="18" spans="1:13" ht="26.25" x14ac:dyDescent="0.25">
      <c r="A18" s="6" t="s">
        <v>0</v>
      </c>
      <c r="B18" s="7" t="s">
        <v>21</v>
      </c>
      <c r="C18" s="7" t="s">
        <v>22</v>
      </c>
      <c r="D18" s="7" t="s">
        <v>23</v>
      </c>
      <c r="E18" s="7"/>
      <c r="F18" s="7" t="s">
        <v>24</v>
      </c>
    </row>
    <row r="19" spans="1:13" x14ac:dyDescent="0.25">
      <c r="A19" s="8" t="s">
        <v>8</v>
      </c>
      <c r="B19" s="8" t="s">
        <v>25</v>
      </c>
      <c r="C19" s="9">
        <v>10</v>
      </c>
      <c r="D19" s="8">
        <v>480</v>
      </c>
      <c r="E19" s="8"/>
      <c r="F19" s="23">
        <f>C19*D19/12</f>
        <v>400</v>
      </c>
    </row>
    <row r="20" spans="1:13" ht="26.25" x14ac:dyDescent="0.25">
      <c r="A20" s="8" t="s">
        <v>26</v>
      </c>
      <c r="B20" s="14" t="s">
        <v>27</v>
      </c>
      <c r="C20" s="121">
        <v>55</v>
      </c>
      <c r="D20" s="8">
        <v>150</v>
      </c>
      <c r="E20" s="8"/>
      <c r="F20" s="65">
        <f>C20*D20/12</f>
        <v>687.5</v>
      </c>
      <c r="G20" s="122" t="s">
        <v>129</v>
      </c>
      <c r="H20" s="122"/>
      <c r="I20" s="122"/>
      <c r="J20" s="122"/>
    </row>
    <row r="21" spans="1:13" x14ac:dyDescent="0.25">
      <c r="A21" s="8" t="s">
        <v>12</v>
      </c>
      <c r="B21" s="8" t="s">
        <v>28</v>
      </c>
      <c r="C21" s="9">
        <v>1</v>
      </c>
      <c r="D21" s="8">
        <v>1800</v>
      </c>
      <c r="E21" s="8"/>
      <c r="F21" s="23">
        <f>D21/12</f>
        <v>150</v>
      </c>
    </row>
    <row r="22" spans="1:13" x14ac:dyDescent="0.25">
      <c r="A22" s="8" t="s">
        <v>14</v>
      </c>
      <c r="B22" s="8" t="s">
        <v>29</v>
      </c>
      <c r="C22" s="9">
        <v>50</v>
      </c>
      <c r="D22" s="8">
        <v>250</v>
      </c>
      <c r="E22" s="8"/>
      <c r="F22" s="23">
        <f>D22*C22/12</f>
        <v>1041.6666666666667</v>
      </c>
    </row>
    <row r="23" spans="1:13" ht="17.25" thickBot="1" x14ac:dyDescent="0.35">
      <c r="A23" s="2"/>
      <c r="B23" s="2"/>
      <c r="C23" s="2"/>
      <c r="D23" s="119" t="s">
        <v>30</v>
      </c>
      <c r="E23" s="66"/>
      <c r="F23" s="120">
        <f>SUM(F19:F22)</f>
        <v>2279.166666666667</v>
      </c>
    </row>
    <row r="24" spans="1:13" ht="15.75" thickBot="1" x14ac:dyDescent="0.3">
      <c r="A24" s="146" t="s">
        <v>131</v>
      </c>
      <c r="B24" s="146"/>
      <c r="C24" s="146"/>
      <c r="D24" s="146"/>
      <c r="E24" s="146"/>
      <c r="F24" s="146"/>
      <c r="G24" s="146"/>
    </row>
    <row r="25" spans="1:13" ht="27" thickBot="1" x14ac:dyDescent="0.3">
      <c r="A25" s="93" t="s">
        <v>0</v>
      </c>
      <c r="B25" s="94" t="s">
        <v>21</v>
      </c>
      <c r="C25" s="94" t="s">
        <v>22</v>
      </c>
      <c r="D25" s="94" t="s">
        <v>31</v>
      </c>
      <c r="E25" s="95"/>
      <c r="F25" s="96" t="s">
        <v>93</v>
      </c>
      <c r="G25" s="84"/>
    </row>
    <row r="26" spans="1:13" ht="26.25" customHeight="1" x14ac:dyDescent="0.25">
      <c r="A26" s="88" t="s">
        <v>8</v>
      </c>
      <c r="B26" s="89" t="s">
        <v>32</v>
      </c>
      <c r="C26" s="123">
        <v>80</v>
      </c>
      <c r="D26" s="90">
        <v>1000</v>
      </c>
      <c r="E26" s="91"/>
      <c r="F26" s="92">
        <f>D26*C26*1.42</f>
        <v>113600</v>
      </c>
      <c r="G26" s="194" t="s">
        <v>130</v>
      </c>
      <c r="H26" s="195"/>
      <c r="I26" s="195"/>
      <c r="K26" s="122" t="s">
        <v>132</v>
      </c>
      <c r="L26" s="122"/>
      <c r="M26" s="122"/>
    </row>
    <row r="27" spans="1:13" x14ac:dyDescent="0.25">
      <c r="A27" s="8" t="s">
        <v>10</v>
      </c>
      <c r="B27" s="14" t="s">
        <v>33</v>
      </c>
      <c r="C27" s="9">
        <v>1</v>
      </c>
      <c r="D27" s="10">
        <v>13700</v>
      </c>
      <c r="E27" s="87"/>
      <c r="F27" s="92">
        <f t="shared" ref="F27:F30" si="2">D27*C27*1.42</f>
        <v>19454</v>
      </c>
      <c r="G27" s="85"/>
    </row>
    <row r="28" spans="1:13" x14ac:dyDescent="0.25">
      <c r="A28" s="8" t="s">
        <v>12</v>
      </c>
      <c r="B28" s="14" t="s">
        <v>34</v>
      </c>
      <c r="C28" s="9">
        <v>1</v>
      </c>
      <c r="D28" s="10">
        <v>4500</v>
      </c>
      <c r="E28" s="87"/>
      <c r="F28" s="92">
        <f t="shared" si="2"/>
        <v>6390</v>
      </c>
      <c r="G28" s="85"/>
      <c r="K28" t="s">
        <v>72</v>
      </c>
      <c r="M28" s="49" t="s">
        <v>38</v>
      </c>
    </row>
    <row r="29" spans="1:13" x14ac:dyDescent="0.25">
      <c r="A29" s="8" t="s">
        <v>14</v>
      </c>
      <c r="B29" s="14" t="s">
        <v>35</v>
      </c>
      <c r="C29" s="9">
        <v>2</v>
      </c>
      <c r="D29" s="10">
        <v>3000</v>
      </c>
      <c r="E29" s="87"/>
      <c r="F29" s="92">
        <f t="shared" si="2"/>
        <v>8520</v>
      </c>
      <c r="G29" s="85"/>
      <c r="K29">
        <v>1</v>
      </c>
      <c r="L29" t="s">
        <v>73</v>
      </c>
      <c r="M29" s="67">
        <f>I16</f>
        <v>9929.6</v>
      </c>
    </row>
    <row r="30" spans="1:13" x14ac:dyDescent="0.25">
      <c r="A30" s="8" t="s">
        <v>15</v>
      </c>
      <c r="B30" s="14" t="s">
        <v>92</v>
      </c>
      <c r="C30" s="9">
        <v>1</v>
      </c>
      <c r="D30" s="10">
        <v>2800</v>
      </c>
      <c r="E30" s="87"/>
      <c r="F30" s="92">
        <f t="shared" si="2"/>
        <v>3976</v>
      </c>
      <c r="G30" s="85"/>
      <c r="K30">
        <v>2</v>
      </c>
      <c r="L30" t="s">
        <v>74</v>
      </c>
      <c r="M30" s="67">
        <f>F23</f>
        <v>2279.166666666667</v>
      </c>
    </row>
    <row r="31" spans="1:13" ht="17.25" thickBot="1" x14ac:dyDescent="0.35">
      <c r="A31" s="2"/>
      <c r="B31" s="2"/>
      <c r="C31" s="2"/>
      <c r="D31" s="119" t="s">
        <v>36</v>
      </c>
      <c r="E31" s="2"/>
      <c r="F31" s="124">
        <f>SUM(F26:F30)</f>
        <v>151940</v>
      </c>
      <c r="G31" s="86"/>
      <c r="K31">
        <v>3</v>
      </c>
      <c r="L31" t="s">
        <v>75</v>
      </c>
      <c r="M31" s="67">
        <f>F31</f>
        <v>151940</v>
      </c>
    </row>
    <row r="32" spans="1:13" ht="15.75" thickBot="1" x14ac:dyDescent="0.3">
      <c r="A32" s="4" t="s">
        <v>47</v>
      </c>
      <c r="B32" s="4"/>
      <c r="C32" s="4"/>
      <c r="D32" s="4"/>
      <c r="E32" s="18"/>
      <c r="K32">
        <v>4</v>
      </c>
      <c r="L32" t="s">
        <v>76</v>
      </c>
      <c r="M32" s="67">
        <f>D39</f>
        <v>15616.666666666668</v>
      </c>
    </row>
    <row r="33" spans="1:17" ht="15.75" thickBot="1" x14ac:dyDescent="0.3">
      <c r="A33" s="16" t="s">
        <v>0</v>
      </c>
      <c r="B33" s="17" t="s">
        <v>21</v>
      </c>
      <c r="C33" s="17" t="s">
        <v>37</v>
      </c>
      <c r="D33" s="17" t="s">
        <v>38</v>
      </c>
      <c r="E33" s="19"/>
      <c r="F33" s="189" t="s">
        <v>77</v>
      </c>
      <c r="G33" s="190"/>
      <c r="H33" s="190"/>
      <c r="I33" s="191"/>
      <c r="M33" s="68">
        <f>SUM(M29:M32)</f>
        <v>179765.43333333332</v>
      </c>
      <c r="N33" t="s">
        <v>138</v>
      </c>
      <c r="P33" s="129">
        <f>M33/6400</f>
        <v>28.088348958333331</v>
      </c>
      <c r="Q33" s="134" t="s">
        <v>139</v>
      </c>
    </row>
    <row r="34" spans="1:17" ht="16.5" customHeight="1" x14ac:dyDescent="0.3">
      <c r="A34" s="8" t="s">
        <v>8</v>
      </c>
      <c r="B34" s="8" t="s">
        <v>39</v>
      </c>
      <c r="C34" s="8"/>
      <c r="D34" s="10">
        <v>1500</v>
      </c>
      <c r="E34" s="20"/>
      <c r="F34" s="192"/>
      <c r="G34" s="193"/>
      <c r="H34" s="193"/>
      <c r="I34" s="127"/>
      <c r="K34">
        <v>5</v>
      </c>
      <c r="L34" t="s">
        <v>78</v>
      </c>
      <c r="M34" s="69">
        <f>L50</f>
        <v>55680</v>
      </c>
      <c r="O34" s="97"/>
    </row>
    <row r="35" spans="1:17" ht="16.5" x14ac:dyDescent="0.3">
      <c r="A35" s="8" t="s">
        <v>10</v>
      </c>
      <c r="B35" s="8" t="s">
        <v>40</v>
      </c>
      <c r="C35" s="10">
        <v>3200</v>
      </c>
      <c r="D35" s="70">
        <f>C35/12</f>
        <v>266.66666666666669</v>
      </c>
      <c r="E35" s="21"/>
      <c r="F35" s="196" t="s">
        <v>50</v>
      </c>
      <c r="G35" s="197"/>
      <c r="H35" s="197"/>
      <c r="I35" s="71">
        <f>M47</f>
        <v>2</v>
      </c>
      <c r="L35" s="130" t="s">
        <v>79</v>
      </c>
      <c r="M35" s="131">
        <f>SUM(M33:M34)</f>
        <v>235445.43333333332</v>
      </c>
    </row>
    <row r="36" spans="1:17" ht="32.25" customHeight="1" x14ac:dyDescent="0.3">
      <c r="A36" s="8" t="s">
        <v>12</v>
      </c>
      <c r="B36" s="8" t="s">
        <v>41</v>
      </c>
      <c r="C36" s="8"/>
      <c r="D36" s="73">
        <v>800</v>
      </c>
      <c r="E36" s="20"/>
      <c r="F36" s="198" t="s">
        <v>53</v>
      </c>
      <c r="G36" s="199"/>
      <c r="H36" s="199"/>
      <c r="I36" s="74">
        <f>P33</f>
        <v>28.088348958333331</v>
      </c>
      <c r="L36" t="s">
        <v>80</v>
      </c>
      <c r="M36" s="67">
        <f>M35*10%</f>
        <v>23544.543333333335</v>
      </c>
    </row>
    <row r="37" spans="1:17" ht="17.25" thickBot="1" x14ac:dyDescent="0.35">
      <c r="A37" s="8" t="s">
        <v>14</v>
      </c>
      <c r="B37" s="8" t="s">
        <v>42</v>
      </c>
      <c r="C37" s="125">
        <v>2</v>
      </c>
      <c r="D37" s="136">
        <f>2*6400</f>
        <v>12800</v>
      </c>
      <c r="E37" s="21"/>
      <c r="F37" s="198" t="s">
        <v>117</v>
      </c>
      <c r="G37" s="199"/>
      <c r="H37" s="199"/>
      <c r="I37" s="74">
        <f>O38/8</f>
        <v>5.334310598958333</v>
      </c>
      <c r="J37" s="183" t="s">
        <v>133</v>
      </c>
      <c r="K37" s="126"/>
      <c r="L37" t="s">
        <v>81</v>
      </c>
      <c r="M37" s="67">
        <f>M35*6%</f>
        <v>14126.725999999999</v>
      </c>
    </row>
    <row r="38" spans="1:17" ht="46.5" thickBot="1" x14ac:dyDescent="0.35">
      <c r="A38" s="8" t="s">
        <v>15</v>
      </c>
      <c r="B38" s="8" t="s">
        <v>82</v>
      </c>
      <c r="C38" s="8">
        <v>3000</v>
      </c>
      <c r="D38" s="24">
        <f>C38/12</f>
        <v>250</v>
      </c>
      <c r="E38" s="21"/>
      <c r="F38" s="200" t="s">
        <v>95</v>
      </c>
      <c r="G38" s="201"/>
      <c r="H38" s="202"/>
      <c r="I38" s="74">
        <f>I37*1.4</f>
        <v>7.4680348385416657</v>
      </c>
      <c r="J38" s="183"/>
      <c r="K38" s="126"/>
      <c r="L38" s="132" t="s">
        <v>83</v>
      </c>
      <c r="M38" s="133">
        <f>SUM(M35:M37)</f>
        <v>273116.70266666665</v>
      </c>
      <c r="N38" s="75" t="s">
        <v>116</v>
      </c>
      <c r="O38" s="129">
        <f>M38/6400</f>
        <v>42.674484791666664</v>
      </c>
      <c r="P38" s="135" t="s">
        <v>139</v>
      </c>
    </row>
    <row r="39" spans="1:17" ht="36.75" customHeight="1" thickBot="1" x14ac:dyDescent="0.3">
      <c r="A39" s="2"/>
      <c r="B39" s="2"/>
      <c r="C39" s="64" t="s">
        <v>51</v>
      </c>
      <c r="D39" s="76">
        <f>SUM(D34:D38)</f>
        <v>15616.666666666668</v>
      </c>
      <c r="E39" s="21"/>
      <c r="F39" s="203" t="s">
        <v>118</v>
      </c>
      <c r="G39" s="204"/>
      <c r="H39" s="204"/>
      <c r="I39" s="205"/>
      <c r="K39">
        <v>1800</v>
      </c>
      <c r="L39" t="s">
        <v>96</v>
      </c>
    </row>
    <row r="40" spans="1:17" ht="56.25" customHeight="1" thickBot="1" x14ac:dyDescent="0.35">
      <c r="A40" s="206" t="s">
        <v>84</v>
      </c>
      <c r="B40" s="206"/>
      <c r="C40" s="206"/>
      <c r="D40" s="206"/>
      <c r="E40" s="206"/>
      <c r="F40" s="206"/>
      <c r="G40" s="206"/>
      <c r="H40" s="206"/>
      <c r="I40" s="206"/>
      <c r="K40">
        <v>2200</v>
      </c>
      <c r="L40" t="s">
        <v>114</v>
      </c>
    </row>
    <row r="41" spans="1:17" ht="15.75" thickBot="1" x14ac:dyDescent="0.3">
      <c r="A41" s="46" t="s">
        <v>48</v>
      </c>
      <c r="B41" s="46"/>
      <c r="C41" s="46"/>
      <c r="J41" t="s">
        <v>85</v>
      </c>
      <c r="K41" s="77">
        <f>SUM(K39:K40)</f>
        <v>4000</v>
      </c>
      <c r="L41" t="s">
        <v>86</v>
      </c>
    </row>
    <row r="42" spans="1:17" x14ac:dyDescent="0.25">
      <c r="A42" s="144" t="s">
        <v>49</v>
      </c>
      <c r="B42" s="144"/>
      <c r="C42" s="144"/>
      <c r="J42" t="s">
        <v>87</v>
      </c>
      <c r="L42" s="72">
        <v>21750</v>
      </c>
      <c r="M42" t="s">
        <v>88</v>
      </c>
    </row>
    <row r="44" spans="1:17" ht="16.5" x14ac:dyDescent="0.3">
      <c r="A44" s="187" t="s">
        <v>140</v>
      </c>
      <c r="B44" s="187"/>
      <c r="C44" s="187"/>
      <c r="D44" s="187"/>
      <c r="E44" s="187"/>
      <c r="F44" s="187"/>
      <c r="G44" s="187"/>
      <c r="H44" s="187"/>
      <c r="I44" s="187"/>
      <c r="L44" s="128">
        <f>21750/1.1</f>
        <v>19772.727272727272</v>
      </c>
      <c r="M44" t="s">
        <v>134</v>
      </c>
    </row>
    <row r="45" spans="1:17" x14ac:dyDescent="0.25">
      <c r="A45" t="s">
        <v>141</v>
      </c>
      <c r="J45" s="184" t="s">
        <v>89</v>
      </c>
      <c r="K45" s="184"/>
      <c r="L45" s="184"/>
      <c r="M45" t="s">
        <v>113</v>
      </c>
    </row>
    <row r="46" spans="1:17" ht="15.75" thickBot="1" x14ac:dyDescent="0.3">
      <c r="A46" t="s">
        <v>142</v>
      </c>
      <c r="D46" s="69"/>
      <c r="L46">
        <f>1.1*6400*6</f>
        <v>42240.000000000007</v>
      </c>
      <c r="M46" t="s">
        <v>135</v>
      </c>
    </row>
    <row r="47" spans="1:17" ht="15.75" thickBot="1" x14ac:dyDescent="0.3">
      <c r="A47" t="s">
        <v>143</v>
      </c>
      <c r="J47" t="s">
        <v>90</v>
      </c>
      <c r="L47">
        <f>L46/L42</f>
        <v>1.9420689655172416</v>
      </c>
      <c r="M47" s="78">
        <v>2</v>
      </c>
      <c r="N47" s="79" t="s">
        <v>91</v>
      </c>
    </row>
    <row r="48" spans="1:17" ht="15.75" thickBot="1" x14ac:dyDescent="0.3"/>
    <row r="49" spans="2:13" x14ac:dyDescent="0.25">
      <c r="B49" s="97"/>
      <c r="C49" s="98"/>
      <c r="J49" t="s">
        <v>136</v>
      </c>
      <c r="L49" s="80">
        <f>K41*M47</f>
        <v>8000</v>
      </c>
      <c r="M49" s="81" t="s">
        <v>68</v>
      </c>
    </row>
    <row r="50" spans="2:13" ht="15.75" thickBot="1" x14ac:dyDescent="0.3">
      <c r="J50" t="s">
        <v>137</v>
      </c>
      <c r="L50" s="82">
        <f>L49*6.96</f>
        <v>55680</v>
      </c>
      <c r="M50" s="83" t="s">
        <v>37</v>
      </c>
    </row>
  </sheetData>
  <mergeCells count="28">
    <mergeCell ref="A24:G24"/>
    <mergeCell ref="F33:I33"/>
    <mergeCell ref="F34:H34"/>
    <mergeCell ref="A42:C42"/>
    <mergeCell ref="A44:I44"/>
    <mergeCell ref="G26:I26"/>
    <mergeCell ref="F35:H35"/>
    <mergeCell ref="F36:H36"/>
    <mergeCell ref="F37:H37"/>
    <mergeCell ref="F38:H38"/>
    <mergeCell ref="F39:I39"/>
    <mergeCell ref="A40:I40"/>
    <mergeCell ref="J37:J38"/>
    <mergeCell ref="J45:L45"/>
    <mergeCell ref="D13:E13"/>
    <mergeCell ref="A1:I1"/>
    <mergeCell ref="A2:I2"/>
    <mergeCell ref="A3:I3"/>
    <mergeCell ref="A4:I4"/>
    <mergeCell ref="A5:I5"/>
    <mergeCell ref="A6:I6"/>
    <mergeCell ref="D8:E8"/>
    <mergeCell ref="D9:E9"/>
    <mergeCell ref="D10:E10"/>
    <mergeCell ref="D11:E11"/>
    <mergeCell ref="D12:E12"/>
    <mergeCell ref="D14:E14"/>
    <mergeCell ref="D15:E15"/>
  </mergeCells>
  <pageMargins left="0.7" right="0.7" top="0.75" bottom="0.75" header="0.3" footer="0.3"/>
  <pageSetup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ex</vt:lpstr>
      <vt:lpstr>soluc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 Oviedo Bellot</dc:creator>
  <cp:lastModifiedBy>Ing Oviedo</cp:lastModifiedBy>
  <cp:lastPrinted>2018-11-07T14:19:08Z</cp:lastPrinted>
  <dcterms:created xsi:type="dcterms:W3CDTF">2014-12-08T15:13:52Z</dcterms:created>
  <dcterms:modified xsi:type="dcterms:W3CDTF">2018-11-07T14:56:35Z</dcterms:modified>
</cp:coreProperties>
</file>