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ENCIA\EC.PROD_QQ\G_2018\"/>
    </mc:Choice>
  </mc:AlternateContent>
  <xr:revisionPtr revIDLastSave="0" documentId="10_ncr:8100000_{CA2DFEC8-CBEB-433D-B7C7-73DC0BA84E7D}" xr6:coauthVersionLast="32" xr6:coauthVersionMax="32" xr10:uidLastSave="{00000000-0000-0000-0000-000000000000}"/>
  <bookViews>
    <workbookView xWindow="0" yWindow="0" windowWidth="20490" windowHeight="7230" xr2:uid="{00000000-000D-0000-FFFF-FFFF00000000}"/>
  </bookViews>
  <sheets>
    <sheet name="EJM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2" i="1" l="1"/>
  <c r="E120" i="1" s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92" i="1"/>
  <c r="E112" i="1" s="1"/>
  <c r="E30" i="1"/>
  <c r="Q15" i="1"/>
  <c r="Q16" i="1"/>
  <c r="Q24" i="1"/>
  <c r="O15" i="1"/>
  <c r="O16" i="1"/>
  <c r="O24" i="1"/>
  <c r="K15" i="1"/>
  <c r="L15" i="1" s="1"/>
  <c r="S15" i="1" s="1"/>
  <c r="K16" i="1"/>
  <c r="L16" i="1" s="1"/>
  <c r="S16" i="1" s="1"/>
  <c r="K24" i="1"/>
  <c r="L24" i="1" s="1"/>
  <c r="S24" i="1" s="1"/>
  <c r="J6" i="1"/>
  <c r="Q6" i="1" s="1"/>
  <c r="J7" i="1"/>
  <c r="Q7" i="1" s="1"/>
  <c r="J8" i="1"/>
  <c r="Q8" i="1" s="1"/>
  <c r="J9" i="1"/>
  <c r="Q9" i="1" s="1"/>
  <c r="J10" i="1"/>
  <c r="Q10" i="1" s="1"/>
  <c r="J11" i="1"/>
  <c r="J12" i="1"/>
  <c r="Q12" i="1" s="1"/>
  <c r="J13" i="1"/>
  <c r="Q13" i="1" s="1"/>
  <c r="J14" i="1"/>
  <c r="Q14" i="1" s="1"/>
  <c r="J15" i="1"/>
  <c r="J16" i="1"/>
  <c r="J17" i="1"/>
  <c r="Q17" i="1" s="1"/>
  <c r="J18" i="1"/>
  <c r="Q18" i="1" s="1"/>
  <c r="J19" i="1"/>
  <c r="Q19" i="1" s="1"/>
  <c r="J20" i="1"/>
  <c r="Q20" i="1" s="1"/>
  <c r="J21" i="1"/>
  <c r="Q21" i="1" s="1"/>
  <c r="J22" i="1"/>
  <c r="Q22" i="1" s="1"/>
  <c r="J23" i="1"/>
  <c r="Q23" i="1" s="1"/>
  <c r="J24" i="1"/>
  <c r="J5" i="1"/>
  <c r="Q5" i="1" s="1"/>
  <c r="I6" i="1"/>
  <c r="O6" i="1" s="1"/>
  <c r="I7" i="1"/>
  <c r="O7" i="1" s="1"/>
  <c r="I8" i="1"/>
  <c r="O8" i="1" s="1"/>
  <c r="I9" i="1"/>
  <c r="O9" i="1" s="1"/>
  <c r="I10" i="1"/>
  <c r="O10" i="1" s="1"/>
  <c r="I11" i="1"/>
  <c r="K11" i="1" s="1"/>
  <c r="L11" i="1" s="1"/>
  <c r="I12" i="1"/>
  <c r="O12" i="1" s="1"/>
  <c r="I13" i="1"/>
  <c r="O13" i="1" s="1"/>
  <c r="I14" i="1"/>
  <c r="O14" i="1" s="1"/>
  <c r="I15" i="1"/>
  <c r="I16" i="1"/>
  <c r="I17" i="1"/>
  <c r="K17" i="1" s="1"/>
  <c r="L17" i="1" s="1"/>
  <c r="S17" i="1" s="1"/>
  <c r="I18" i="1"/>
  <c r="K18" i="1" s="1"/>
  <c r="L18" i="1" s="1"/>
  <c r="S18" i="1" s="1"/>
  <c r="I19" i="1"/>
  <c r="K19" i="1" s="1"/>
  <c r="L19" i="1" s="1"/>
  <c r="S19" i="1" s="1"/>
  <c r="I20" i="1"/>
  <c r="O20" i="1" s="1"/>
  <c r="I21" i="1"/>
  <c r="O21" i="1" s="1"/>
  <c r="I22" i="1"/>
  <c r="K22" i="1" s="1"/>
  <c r="L22" i="1" s="1"/>
  <c r="S22" i="1" s="1"/>
  <c r="I23" i="1"/>
  <c r="O23" i="1" s="1"/>
  <c r="I24" i="1"/>
  <c r="I5" i="1"/>
  <c r="O5" i="1" s="1"/>
  <c r="I100" i="1" l="1"/>
  <c r="I97" i="1"/>
  <c r="I95" i="1"/>
  <c r="E122" i="1"/>
  <c r="K23" i="1"/>
  <c r="L23" i="1" s="1"/>
  <c r="S23" i="1" s="1"/>
  <c r="K21" i="1"/>
  <c r="L21" i="1" s="1"/>
  <c r="S21" i="1" s="1"/>
  <c r="K14" i="1"/>
  <c r="L14" i="1" s="1"/>
  <c r="S14" i="1" s="1"/>
  <c r="K7" i="1"/>
  <c r="K9" i="1"/>
  <c r="L9" i="1" s="1"/>
  <c r="S9" i="1" s="1"/>
  <c r="K8" i="1"/>
  <c r="L8" i="1" s="1"/>
  <c r="S8" i="1" s="1"/>
  <c r="K20" i="1"/>
  <c r="L20" i="1" s="1"/>
  <c r="S20" i="1" s="1"/>
  <c r="K13" i="1"/>
  <c r="L13" i="1" s="1"/>
  <c r="S13" i="1" s="1"/>
  <c r="K6" i="1"/>
  <c r="L6" i="1" s="1"/>
  <c r="S6" i="1" s="1"/>
  <c r="O17" i="1"/>
  <c r="K5" i="1"/>
  <c r="L5" i="1" s="1"/>
  <c r="S5" i="1" s="1"/>
  <c r="O19" i="1"/>
  <c r="O22" i="1"/>
  <c r="O18" i="1"/>
  <c r="K12" i="1"/>
  <c r="L12" i="1" s="1"/>
  <c r="S12" i="1" s="1"/>
  <c r="J25" i="1"/>
  <c r="I25" i="1"/>
  <c r="K10" i="1"/>
  <c r="L10" i="1" s="1"/>
  <c r="S10" i="1" s="1"/>
  <c r="S11" i="1"/>
  <c r="O11" i="1"/>
  <c r="Q11" i="1"/>
  <c r="L7" i="1" l="1"/>
  <c r="S7" i="1" s="1"/>
  <c r="C52" i="1"/>
  <c r="F53" i="1"/>
  <c r="L25" i="1"/>
  <c r="C78" i="1" s="1"/>
  <c r="C31" i="1"/>
  <c r="C33" i="1"/>
  <c r="C32" i="1"/>
  <c r="F73" i="1" l="1"/>
  <c r="C71" i="1"/>
</calcChain>
</file>

<file path=xl/sharedStrings.xml><?xml version="1.0" encoding="utf-8"?>
<sst xmlns="http://schemas.openxmlformats.org/spreadsheetml/2006/main" count="91" uniqueCount="72">
  <si>
    <t>PESO EN KGS. DE LAS MUESTRAS</t>
  </si>
  <si>
    <t>MUESTRA</t>
  </si>
  <si>
    <t>X</t>
  </si>
  <si>
    <t>R</t>
  </si>
  <si>
    <t>VAR</t>
  </si>
  <si>
    <t>S</t>
  </si>
  <si>
    <t>MEDIAS</t>
  </si>
  <si>
    <t>RANGOS</t>
  </si>
  <si>
    <t>DES. EST.</t>
  </si>
  <si>
    <t>GRAFICO DE MEDIAS:</t>
  </si>
  <si>
    <t>LSC = X+A2*R</t>
  </si>
  <si>
    <t xml:space="preserve">A2 = </t>
  </si>
  <si>
    <t xml:space="preserve"> 3/d2*n^(1/2)</t>
  </si>
  <si>
    <t>A2 =</t>
  </si>
  <si>
    <t>d2 para n=6 =&gt; 2,534</t>
  </si>
  <si>
    <t xml:space="preserve"> 3/2,534*4^(1/2)</t>
  </si>
  <si>
    <t xml:space="preserve">LSC </t>
  </si>
  <si>
    <t>LC</t>
  </si>
  <si>
    <t>LIC</t>
  </si>
  <si>
    <t>GRAFICO DE RANGOS</t>
  </si>
  <si>
    <t>LSC =</t>
  </si>
  <si>
    <t>D4*R</t>
  </si>
  <si>
    <t>D4 para n=6 =&gt;</t>
  </si>
  <si>
    <t>LIC =</t>
  </si>
  <si>
    <t>D3*R</t>
  </si>
  <si>
    <t>D3 para n=6 =&gt; 0</t>
  </si>
  <si>
    <t>LC=</t>
  </si>
  <si>
    <t xml:space="preserve"> 2,004*1,209</t>
  </si>
  <si>
    <t>0*1,209</t>
  </si>
  <si>
    <t>GRAFICO DE LA DESVIACION ESTANDAR</t>
  </si>
  <si>
    <t>LSC=</t>
  </si>
  <si>
    <t>B4*S</t>
  </si>
  <si>
    <t>B4=</t>
  </si>
  <si>
    <t>LIC=</t>
  </si>
  <si>
    <t>B3*S</t>
  </si>
  <si>
    <t xml:space="preserve">Según Tablas para n=6 </t>
  </si>
  <si>
    <t>1,970*0,521</t>
  </si>
  <si>
    <t>B3 de tablas para n=6</t>
  </si>
  <si>
    <t>B3=</t>
  </si>
  <si>
    <t>0,03*0,521</t>
  </si>
  <si>
    <t>LAS MUESTRAS 1, 7, 14 Y 15 ESTAN FUERA DE LIMITES</t>
  </si>
  <si>
    <t>LAS MUESTRAS 6 Y 13 ESTAN FUERA DE LOS LIMITES</t>
  </si>
  <si>
    <t>LAS MUESTRAS 6 Y 13 SE ENCUENTRAN FUERA DE LIMITES</t>
  </si>
  <si>
    <t>GRAFICO DE OBSERVACIONES INDIVIDUALES:</t>
  </si>
  <si>
    <t>Para elaborar este grafico separamos las muestras individuales de 2 en 2, según los colores que se observan en tablas.</t>
  </si>
  <si>
    <t>Para el primer grupo:</t>
  </si>
  <si>
    <t>GRAFICO DE MEDIAS DE OBSERVACIONES INDIVIDUALES:</t>
  </si>
  <si>
    <t>LSC = X+3R/d2</t>
  </si>
  <si>
    <t>d2 de tablas para n=2</t>
  </si>
  <si>
    <t>d2=</t>
  </si>
  <si>
    <t>LIC= X-3R/d2</t>
  </si>
  <si>
    <t xml:space="preserve">LIC= </t>
  </si>
  <si>
    <t>GRAFICO DE RANGOS DE OBSERVACIONES INDIVIDUALES</t>
  </si>
  <si>
    <t>LSC = D4*R</t>
  </si>
  <si>
    <t>D4 de tablas para n=2:</t>
  </si>
  <si>
    <t>D4=</t>
  </si>
  <si>
    <t>LIC=D3*R</t>
  </si>
  <si>
    <t>D3 de tablas para n=2</t>
  </si>
  <si>
    <t>D3=</t>
  </si>
  <si>
    <t>LIC= 0</t>
  </si>
  <si>
    <t>TODAS LAS MUESTRAS INDIVIDUALES SE ENCUENTRAN DENTRO LOS LIMITES DE LAS MEDIAS</t>
  </si>
  <si>
    <t>LAS MUESTRAS INDIVIDUALES 13 Y 17 SE ENCUENTRAN FUERA DE LIMITES</t>
  </si>
  <si>
    <t>Elabore los graficos de MEDIAS, RANGOS, DESVIACION ESTANDAR Y OBSERVACIONES INDIVIDUALES, y  haga sus conclusiones.</t>
  </si>
  <si>
    <t>CONCLUSIONES</t>
  </si>
  <si>
    <t xml:space="preserve"> -Casi todos los gráficos de control se ENCUENTRAN FUERA DE CONTROL.</t>
  </si>
  <si>
    <t xml:space="preserve"> - Si la tabla muestra los pesos que se registran en cada empacadora, el problema esta en la </t>
  </si>
  <si>
    <t xml:space="preserve">    calibración de TODAS LAS EMPACADORAS. Se debe proceder a revisar todas.</t>
  </si>
  <si>
    <t xml:space="preserve"> - Si no se hace ninguna acción de control, PRONTO EXISTIRAN RECLAMOS DEL CLIENTE</t>
  </si>
  <si>
    <t xml:space="preserve">    debido a que la media o estándar es menor a la característica de calidad, estipulada para </t>
  </si>
  <si>
    <t xml:space="preserve">    este producto, ya que en la bolsa esta impresa PESO NETO 50 KG.</t>
  </si>
  <si>
    <t>DE CONTROL</t>
  </si>
  <si>
    <t xml:space="preserve">EJEMPLO.- En la siguiente tabla se observan los resultados de 6 empacadoras de bolsas de cemento; de un total de 20 muestras.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</si>
</sst>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/>
    <xf numFmtId="0" fontId="3" fillId="0" borderId="0" xfId="0" applyFont="1"/>
    <xf numFmtId="164" fontId="1" fillId="2" borderId="0" xfId="0" applyNumberFormat="1" applyFont="1" applyFill="1"/>
    <xf numFmtId="0" fontId="1" fillId="3" borderId="0" xfId="0" applyFont="1" applyFill="1"/>
    <xf numFmtId="0" fontId="0" fillId="3" borderId="0" xfId="0" applyFill="1"/>
    <xf numFmtId="164" fontId="0" fillId="3" borderId="0" xfId="0" applyNumberForma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/>
    <xf numFmtId="0" fontId="6" fillId="4" borderId="0" xfId="0" applyFont="1" applyFill="1" applyAlignment="1">
      <alignment horizontal="right"/>
    </xf>
    <xf numFmtId="164" fontId="6" fillId="4" borderId="0" xfId="0" applyNumberFormat="1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Fill="1" applyAlignment="1">
      <alignment horizontal="right"/>
    </xf>
    <xf numFmtId="2" fontId="6" fillId="0" borderId="0" xfId="0" applyNumberFormat="1" applyFont="1" applyFill="1" applyAlignment="1">
      <alignment horizontal="left"/>
    </xf>
    <xf numFmtId="0" fontId="1" fillId="6" borderId="0" xfId="0" applyFont="1" applyFill="1" applyAlignment="1">
      <alignment horizontal="right"/>
    </xf>
    <xf numFmtId="0" fontId="1" fillId="6" borderId="0" xfId="0" applyFont="1" applyFill="1"/>
    <xf numFmtId="0" fontId="0" fillId="6" borderId="0" xfId="0" applyFill="1" applyAlignment="1">
      <alignment horizontal="center"/>
    </xf>
    <xf numFmtId="164" fontId="0" fillId="6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164" fontId="0" fillId="8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0" fillId="2" borderId="1" xfId="0" applyFill="1" applyBorder="1"/>
    <xf numFmtId="0" fontId="0" fillId="10" borderId="1" xfId="0" applyFill="1" applyBorder="1"/>
    <xf numFmtId="0" fontId="1" fillId="7" borderId="1" xfId="0" applyFont="1" applyFill="1" applyBorder="1" applyAlignment="1">
      <alignment horizontal="center"/>
    </xf>
    <xf numFmtId="0" fontId="0" fillId="7" borderId="1" xfId="0" applyFill="1" applyBorder="1"/>
    <xf numFmtId="0" fontId="1" fillId="0" borderId="2" xfId="0" applyFont="1" applyBorder="1"/>
    <xf numFmtId="0" fontId="1" fillId="6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0" fillId="2" borderId="6" xfId="0" applyFill="1" applyBorder="1"/>
    <xf numFmtId="0" fontId="0" fillId="7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10" borderId="9" xfId="0" applyFill="1" applyBorder="1"/>
    <xf numFmtId="0" fontId="0" fillId="7" borderId="9" xfId="0" applyFill="1" applyBorder="1"/>
    <xf numFmtId="0" fontId="0" fillId="7" borderId="10" xfId="0" applyFill="1" applyBorder="1"/>
    <xf numFmtId="164" fontId="1" fillId="10" borderId="0" xfId="0" applyNumberFormat="1" applyFont="1" applyFill="1"/>
    <xf numFmtId="164" fontId="1" fillId="0" borderId="0" xfId="0" applyNumberFormat="1" applyFont="1" applyAlignment="1">
      <alignment horizontal="left"/>
    </xf>
    <xf numFmtId="164" fontId="1" fillId="5" borderId="0" xfId="0" applyNumberFormat="1" applyFont="1" applyFill="1"/>
    <xf numFmtId="0" fontId="0" fillId="11" borderId="0" xfId="0" applyFill="1"/>
    <xf numFmtId="0" fontId="0" fillId="11" borderId="0" xfId="0" applyFill="1" applyAlignment="1">
      <alignment horizontal="center"/>
    </xf>
    <xf numFmtId="0" fontId="1" fillId="11" borderId="0" xfId="0" applyFont="1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GRAFICO 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>
        <c:manualLayout>
          <c:layoutTarget val="inner"/>
          <c:xMode val="edge"/>
          <c:yMode val="edge"/>
          <c:x val="9.692825896762905E-2"/>
          <c:y val="0.19486111111111112"/>
          <c:w val="0.84596062992125987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EJM.!$N$5:$N$24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EJM.!$O$5:$O$24</c:f>
              <c:numCache>
                <c:formatCode>0.000</c:formatCode>
                <c:ptCount val="20"/>
                <c:pt idx="0">
                  <c:v>51.094166666666666</c:v>
                </c:pt>
                <c:pt idx="1">
                  <c:v>50.073666666666668</c:v>
                </c:pt>
                <c:pt idx="2">
                  <c:v>50.014833333333335</c:v>
                </c:pt>
                <c:pt idx="3">
                  <c:v>49.813833333333328</c:v>
                </c:pt>
                <c:pt idx="4">
                  <c:v>49.875</c:v>
                </c:pt>
                <c:pt idx="5">
                  <c:v>49.398166666666668</c:v>
                </c:pt>
                <c:pt idx="6">
                  <c:v>51.139833333333335</c:v>
                </c:pt>
                <c:pt idx="7">
                  <c:v>50.1995</c:v>
                </c:pt>
                <c:pt idx="8">
                  <c:v>49.50416666666667</c:v>
                </c:pt>
                <c:pt idx="9">
                  <c:v>50.191166666666668</c:v>
                </c:pt>
                <c:pt idx="10">
                  <c:v>49.887</c:v>
                </c:pt>
                <c:pt idx="11">
                  <c:v>49.520166666666661</c:v>
                </c:pt>
                <c:pt idx="12">
                  <c:v>49.671333333333337</c:v>
                </c:pt>
                <c:pt idx="13">
                  <c:v>48.833166666666664</c:v>
                </c:pt>
                <c:pt idx="14">
                  <c:v>50.718499999999999</c:v>
                </c:pt>
                <c:pt idx="15">
                  <c:v>49.70066666666667</c:v>
                </c:pt>
                <c:pt idx="16">
                  <c:v>49.672166666666662</c:v>
                </c:pt>
                <c:pt idx="17">
                  <c:v>50.156333333333329</c:v>
                </c:pt>
                <c:pt idx="18">
                  <c:v>49.895666666666664</c:v>
                </c:pt>
                <c:pt idx="19">
                  <c:v>50.029500000000006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0D-4164-B801-00DADEAFA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437120"/>
        <c:axId val="201039264"/>
      </c:scatterChart>
      <c:valAx>
        <c:axId val="245437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01039264"/>
        <c:crosses val="autoZero"/>
        <c:crossBetween val="midCat"/>
        <c:majorUnit val="1"/>
      </c:valAx>
      <c:valAx>
        <c:axId val="20103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45437120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BO" sz="1200" b="1"/>
              <a:t>GRAFICO</a:t>
            </a:r>
            <a:r>
              <a:rPr lang="es-BO" sz="1200" b="1" baseline="0"/>
              <a:t> R</a:t>
            </a:r>
            <a:endParaRPr lang="es-B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EJM.!$P$5:$P$24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EJM.!$Q$5:$Q$24</c:f>
              <c:numCache>
                <c:formatCode>General</c:formatCode>
                <c:ptCount val="20"/>
                <c:pt idx="0">
                  <c:v>0.18999999999999773</c:v>
                </c:pt>
                <c:pt idx="1">
                  <c:v>1.9329999999999998</c:v>
                </c:pt>
                <c:pt idx="2">
                  <c:v>2.0479999999999947</c:v>
                </c:pt>
                <c:pt idx="3">
                  <c:v>1.3340000000000032</c:v>
                </c:pt>
                <c:pt idx="4">
                  <c:v>0.8680000000000021</c:v>
                </c:pt>
                <c:pt idx="5">
                  <c:v>3.0429999999999993</c:v>
                </c:pt>
                <c:pt idx="6">
                  <c:v>0.3230000000000004</c:v>
                </c:pt>
                <c:pt idx="7">
                  <c:v>1.3569999999999993</c:v>
                </c:pt>
                <c:pt idx="8">
                  <c:v>1.9919999999999973</c:v>
                </c:pt>
                <c:pt idx="9">
                  <c:v>1.5230000000000032</c:v>
                </c:pt>
                <c:pt idx="10">
                  <c:v>1.1510000000000034</c:v>
                </c:pt>
                <c:pt idx="11">
                  <c:v>1.4050000000000011</c:v>
                </c:pt>
                <c:pt idx="12">
                  <c:v>2.9849999999999994</c:v>
                </c:pt>
                <c:pt idx="13">
                  <c:v>0.23399999999999466</c:v>
                </c:pt>
                <c:pt idx="14">
                  <c:v>1.6659999999999968</c:v>
                </c:pt>
                <c:pt idx="15">
                  <c:v>1.0620000000000047</c:v>
                </c:pt>
                <c:pt idx="16">
                  <c:v>1.9919999999999973</c:v>
                </c:pt>
                <c:pt idx="17">
                  <c:v>0.57000000000000028</c:v>
                </c:pt>
                <c:pt idx="18">
                  <c:v>1.1769999999999996</c:v>
                </c:pt>
                <c:pt idx="19">
                  <c:v>2.1439999999999984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00-425F-8FA6-C2854C35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437952"/>
        <c:axId val="292188720"/>
      </c:scatterChart>
      <c:valAx>
        <c:axId val="245437952"/>
        <c:scaling>
          <c:orientation val="minMax"/>
          <c:max val="2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92188720"/>
        <c:crosses val="autoZero"/>
        <c:crossBetween val="midCat"/>
        <c:majorUnit val="1"/>
      </c:valAx>
      <c:valAx>
        <c:axId val="29218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45437952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BO" sz="1200" b="1"/>
              <a:t>GRAFICO</a:t>
            </a:r>
            <a:r>
              <a:rPr lang="es-BO" sz="1200" b="1" baseline="0"/>
              <a:t> S</a:t>
            </a:r>
            <a:endParaRPr lang="es-B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EJM.!$R$5:$R$24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EJM.!$S$5:$S$24</c:f>
              <c:numCache>
                <c:formatCode>0.000</c:formatCode>
                <c:ptCount val="20"/>
                <c:pt idx="0">
                  <c:v>5.5107218724550794E-2</c:v>
                </c:pt>
                <c:pt idx="1">
                  <c:v>0.62590166071747133</c:v>
                </c:pt>
                <c:pt idx="2">
                  <c:v>0.76401405237221964</c:v>
                </c:pt>
                <c:pt idx="3">
                  <c:v>0.54097948718556532</c:v>
                </c:pt>
                <c:pt idx="4">
                  <c:v>0.32616100318707725</c:v>
                </c:pt>
                <c:pt idx="5">
                  <c:v>1.1420857260098982</c:v>
                </c:pt>
                <c:pt idx="6">
                  <c:v>0.12678514196159602</c:v>
                </c:pt>
                <c:pt idx="7">
                  <c:v>0.44949147192503391</c:v>
                </c:pt>
                <c:pt idx="8">
                  <c:v>0.75913051505580265</c:v>
                </c:pt>
                <c:pt idx="9">
                  <c:v>0.50688046476023929</c:v>
                </c:pt>
                <c:pt idx="10">
                  <c:v>0.43162522323577746</c:v>
                </c:pt>
                <c:pt idx="11">
                  <c:v>0.51845842541990661</c:v>
                </c:pt>
                <c:pt idx="12">
                  <c:v>1.1516324162779643</c:v>
                </c:pt>
                <c:pt idx="13">
                  <c:v>8.2797779089913065E-2</c:v>
                </c:pt>
                <c:pt idx="14">
                  <c:v>0.59911232947864801</c:v>
                </c:pt>
                <c:pt idx="15">
                  <c:v>0.39567775890096502</c:v>
                </c:pt>
                <c:pt idx="16">
                  <c:v>0.60455863147331579</c:v>
                </c:pt>
                <c:pt idx="17">
                  <c:v>0.19096916563210431</c:v>
                </c:pt>
                <c:pt idx="18">
                  <c:v>0.41827290400194733</c:v>
                </c:pt>
                <c:pt idx="19">
                  <c:v>0.73784138991158976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18-4B6E-A4CE-0A0645BE3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713056"/>
        <c:axId val="292192608"/>
      </c:scatterChart>
      <c:valAx>
        <c:axId val="241713056"/>
        <c:scaling>
          <c:orientation val="minMax"/>
          <c:max val="2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92192608"/>
        <c:crosses val="autoZero"/>
        <c:crossBetween val="midCat"/>
        <c:majorUnit val="1"/>
      </c:valAx>
      <c:valAx>
        <c:axId val="292192608"/>
        <c:scaling>
          <c:orientation val="minMax"/>
          <c:max val="1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41713056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EJM.!$B$92:$B$111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EJM.!$E$92:$E$111</c:f>
              <c:numCache>
                <c:formatCode>0.000</c:formatCode>
                <c:ptCount val="20"/>
                <c:pt idx="0">
                  <c:v>51.092500000000001</c:v>
                </c:pt>
                <c:pt idx="1">
                  <c:v>50.216999999999999</c:v>
                </c:pt>
                <c:pt idx="2">
                  <c:v>49.608499999999999</c:v>
                </c:pt>
                <c:pt idx="3">
                  <c:v>50.081500000000005</c:v>
                </c:pt>
                <c:pt idx="4">
                  <c:v>50.076999999999998</c:v>
                </c:pt>
                <c:pt idx="5">
                  <c:v>48.492000000000004</c:v>
                </c:pt>
                <c:pt idx="6">
                  <c:v>51.1265</c:v>
                </c:pt>
                <c:pt idx="7">
                  <c:v>49.835000000000001</c:v>
                </c:pt>
                <c:pt idx="8">
                  <c:v>50.475000000000001</c:v>
                </c:pt>
                <c:pt idx="9">
                  <c:v>49.778500000000001</c:v>
                </c:pt>
                <c:pt idx="10">
                  <c:v>49.304000000000002</c:v>
                </c:pt>
                <c:pt idx="11">
                  <c:v>49.395499999999998</c:v>
                </c:pt>
                <c:pt idx="12">
                  <c:v>49.823999999999998</c:v>
                </c:pt>
                <c:pt idx="13">
                  <c:v>48.923999999999999</c:v>
                </c:pt>
                <c:pt idx="14">
                  <c:v>50.636000000000003</c:v>
                </c:pt>
                <c:pt idx="15">
                  <c:v>49.716999999999999</c:v>
                </c:pt>
                <c:pt idx="16">
                  <c:v>49.674999999999997</c:v>
                </c:pt>
                <c:pt idx="17">
                  <c:v>50.028500000000001</c:v>
                </c:pt>
                <c:pt idx="18">
                  <c:v>49.706499999999998</c:v>
                </c:pt>
                <c:pt idx="19">
                  <c:v>49.587000000000003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77-4169-9924-A58325A66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660016"/>
        <c:axId val="292200384"/>
      </c:scatterChart>
      <c:valAx>
        <c:axId val="240660016"/>
        <c:scaling>
          <c:orientation val="minMax"/>
          <c:max val="2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92200384"/>
        <c:crosses val="autoZero"/>
        <c:crossBetween val="midCat"/>
        <c:majorUnit val="1"/>
      </c:valAx>
      <c:valAx>
        <c:axId val="29220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40660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EJM.!$B$92:$B$111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EJM.!$F$92:$F$111</c:f>
              <c:numCache>
                <c:formatCode>General</c:formatCode>
                <c:ptCount val="20"/>
                <c:pt idx="0">
                  <c:v>4.9999999999954525E-3</c:v>
                </c:pt>
                <c:pt idx="1">
                  <c:v>3.399999999999892E-2</c:v>
                </c:pt>
                <c:pt idx="2">
                  <c:v>0.78300000000000125</c:v>
                </c:pt>
                <c:pt idx="3">
                  <c:v>0.37100000000000222</c:v>
                </c:pt>
                <c:pt idx="4">
                  <c:v>0.58200000000000074</c:v>
                </c:pt>
                <c:pt idx="5">
                  <c:v>0.37400000000000233</c:v>
                </c:pt>
                <c:pt idx="6">
                  <c:v>0.20699999999999363</c:v>
                </c:pt>
                <c:pt idx="7">
                  <c:v>0.37399999999999523</c:v>
                </c:pt>
                <c:pt idx="8">
                  <c:v>0.39199999999999591</c:v>
                </c:pt>
                <c:pt idx="9">
                  <c:v>0.55700000000000216</c:v>
                </c:pt>
                <c:pt idx="10">
                  <c:v>0.17399999999999949</c:v>
                </c:pt>
                <c:pt idx="11">
                  <c:v>1.0009999999999977</c:v>
                </c:pt>
                <c:pt idx="12">
                  <c:v>2.2880000000000038</c:v>
                </c:pt>
                <c:pt idx="13">
                  <c:v>9.9999999999994316E-2</c:v>
                </c:pt>
                <c:pt idx="14">
                  <c:v>0.73799999999999955</c:v>
                </c:pt>
                <c:pt idx="15">
                  <c:v>0.13799999999999812</c:v>
                </c:pt>
                <c:pt idx="16">
                  <c:v>1.9919999999999973</c:v>
                </c:pt>
                <c:pt idx="17">
                  <c:v>5.700000000000216E-2</c:v>
                </c:pt>
                <c:pt idx="18">
                  <c:v>0.63100000000000023</c:v>
                </c:pt>
                <c:pt idx="19">
                  <c:v>1.3840000000000003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66-43C7-8852-1B9CCE67D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346752"/>
        <c:axId val="201062592"/>
      </c:scatterChart>
      <c:valAx>
        <c:axId val="201346752"/>
        <c:scaling>
          <c:orientation val="minMax"/>
          <c:max val="2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01062592"/>
        <c:crosses val="autoZero"/>
        <c:crossBetween val="midCat"/>
        <c:majorUnit val="1"/>
      </c:valAx>
      <c:valAx>
        <c:axId val="20106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0134675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28</xdr:row>
      <xdr:rowOff>57150</xdr:rowOff>
    </xdr:from>
    <xdr:to>
      <xdr:col>14</xdr:col>
      <xdr:colOff>0</xdr:colOff>
      <xdr:row>46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769DF7-D5F4-4096-8E51-87F416F42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34</xdr:row>
      <xdr:rowOff>180975</xdr:rowOff>
    </xdr:from>
    <xdr:to>
      <xdr:col>13</xdr:col>
      <xdr:colOff>143850</xdr:colOff>
      <xdr:row>34</xdr:row>
      <xdr:rowOff>180975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EBB58A8-25C1-4880-B711-6305CB9921C3}"/>
            </a:ext>
          </a:extLst>
        </xdr:cNvPr>
        <xdr:cNvCxnSpPr/>
      </xdr:nvCxnSpPr>
      <xdr:spPr>
        <a:xfrm>
          <a:off x="4095750" y="6467475"/>
          <a:ext cx="43920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41</xdr:row>
      <xdr:rowOff>171450</xdr:rowOff>
    </xdr:from>
    <xdr:to>
      <xdr:col>13</xdr:col>
      <xdr:colOff>153375</xdr:colOff>
      <xdr:row>41</xdr:row>
      <xdr:rowOff>171450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28E58D6-8057-4BA5-8517-68C364C6F9D8}"/>
            </a:ext>
          </a:extLst>
        </xdr:cNvPr>
        <xdr:cNvCxnSpPr/>
      </xdr:nvCxnSpPr>
      <xdr:spPr>
        <a:xfrm>
          <a:off x="4105275" y="7791450"/>
          <a:ext cx="43920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38</xdr:row>
      <xdr:rowOff>38100</xdr:rowOff>
    </xdr:from>
    <xdr:to>
      <xdr:col>13</xdr:col>
      <xdr:colOff>143850</xdr:colOff>
      <xdr:row>38</xdr:row>
      <xdr:rowOff>38100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82A7060-FC30-46AB-A58E-8A0820EB3328}"/>
            </a:ext>
          </a:extLst>
        </xdr:cNvPr>
        <xdr:cNvCxnSpPr/>
      </xdr:nvCxnSpPr>
      <xdr:spPr>
        <a:xfrm>
          <a:off x="4095750" y="7086600"/>
          <a:ext cx="43920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366711</xdr:colOff>
      <xdr:row>50</xdr:row>
      <xdr:rowOff>76199</xdr:rowOff>
    </xdr:from>
    <xdr:to>
      <xdr:col>16</xdr:col>
      <xdr:colOff>9524</xdr:colOff>
      <xdr:row>67</xdr:row>
      <xdr:rowOff>9524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7555CC6-4D7F-4CD4-A729-F3D7264F96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733425</xdr:colOff>
      <xdr:row>53</xdr:row>
      <xdr:rowOff>171450</xdr:rowOff>
    </xdr:from>
    <xdr:to>
      <xdr:col>15</xdr:col>
      <xdr:colOff>305775</xdr:colOff>
      <xdr:row>53</xdr:row>
      <xdr:rowOff>171450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471D84FE-4848-47F1-BF5B-457772903F75}"/>
            </a:ext>
          </a:extLst>
        </xdr:cNvPr>
        <xdr:cNvCxnSpPr/>
      </xdr:nvCxnSpPr>
      <xdr:spPr>
        <a:xfrm>
          <a:off x="5210175" y="10077450"/>
          <a:ext cx="43920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704850</xdr:colOff>
      <xdr:row>59</xdr:row>
      <xdr:rowOff>142875</xdr:rowOff>
    </xdr:from>
    <xdr:to>
      <xdr:col>15</xdr:col>
      <xdr:colOff>277200</xdr:colOff>
      <xdr:row>59</xdr:row>
      <xdr:rowOff>142875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896EC8E-4721-4B7C-AE05-17DDBE42B8F9}"/>
            </a:ext>
          </a:extLst>
        </xdr:cNvPr>
        <xdr:cNvCxnSpPr/>
      </xdr:nvCxnSpPr>
      <xdr:spPr>
        <a:xfrm>
          <a:off x="5181600" y="11191875"/>
          <a:ext cx="43920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733425</xdr:colOff>
      <xdr:row>65</xdr:row>
      <xdr:rowOff>76200</xdr:rowOff>
    </xdr:from>
    <xdr:to>
      <xdr:col>15</xdr:col>
      <xdr:colOff>305775</xdr:colOff>
      <xdr:row>65</xdr:row>
      <xdr:rowOff>76200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1BCB7E9A-4BD7-4381-A9C2-D525A3586998}"/>
            </a:ext>
          </a:extLst>
        </xdr:cNvPr>
        <xdr:cNvCxnSpPr/>
      </xdr:nvCxnSpPr>
      <xdr:spPr>
        <a:xfrm>
          <a:off x="5210175" y="12268200"/>
          <a:ext cx="43920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471486</xdr:colOff>
      <xdr:row>68</xdr:row>
      <xdr:rowOff>161925</xdr:rowOff>
    </xdr:from>
    <xdr:to>
      <xdr:col>16</xdr:col>
      <xdr:colOff>57149</xdr:colOff>
      <xdr:row>86</xdr:row>
      <xdr:rowOff>9525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FFFDB47-34FE-4C51-A8AF-6F1F57935C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104775</xdr:colOff>
      <xdr:row>74</xdr:row>
      <xdr:rowOff>19050</xdr:rowOff>
    </xdr:from>
    <xdr:to>
      <xdr:col>15</xdr:col>
      <xdr:colOff>228600</xdr:colOff>
      <xdr:row>74</xdr:row>
      <xdr:rowOff>28575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8E81428F-93BB-45E5-A6AF-028D085AD1A9}"/>
            </a:ext>
          </a:extLst>
        </xdr:cNvPr>
        <xdr:cNvCxnSpPr/>
      </xdr:nvCxnSpPr>
      <xdr:spPr>
        <a:xfrm>
          <a:off x="5372100" y="13925550"/>
          <a:ext cx="4152900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133350</xdr:colOff>
      <xdr:row>84</xdr:row>
      <xdr:rowOff>57150</xdr:rowOff>
    </xdr:from>
    <xdr:to>
      <xdr:col>15</xdr:col>
      <xdr:colOff>209550</xdr:colOff>
      <xdr:row>84</xdr:row>
      <xdr:rowOff>66675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F15835A-D4F7-4888-98C5-727CD10CC229}"/>
            </a:ext>
          </a:extLst>
        </xdr:cNvPr>
        <xdr:cNvCxnSpPr/>
      </xdr:nvCxnSpPr>
      <xdr:spPr>
        <a:xfrm>
          <a:off x="5400675" y="15868650"/>
          <a:ext cx="4105275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79</xdr:row>
      <xdr:rowOff>9525</xdr:rowOff>
    </xdr:from>
    <xdr:to>
      <xdr:col>15</xdr:col>
      <xdr:colOff>247650</xdr:colOff>
      <xdr:row>79</xdr:row>
      <xdr:rowOff>19050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5888F35F-1DD2-44F5-BC5F-911FF4AAE2A8}"/>
            </a:ext>
          </a:extLst>
        </xdr:cNvPr>
        <xdr:cNvCxnSpPr/>
      </xdr:nvCxnSpPr>
      <xdr:spPr>
        <a:xfrm flipV="1">
          <a:off x="5391150" y="14868525"/>
          <a:ext cx="4152900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4761</xdr:colOff>
      <xdr:row>94</xdr:row>
      <xdr:rowOff>180975</xdr:rowOff>
    </xdr:from>
    <xdr:to>
      <xdr:col>18</xdr:col>
      <xdr:colOff>266699</xdr:colOff>
      <xdr:row>111</xdr:row>
      <xdr:rowOff>133350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E13FEB43-169D-4FA9-9F64-69EA2D3FFD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581025</xdr:colOff>
      <xdr:row>97</xdr:row>
      <xdr:rowOff>133350</xdr:rowOff>
    </xdr:from>
    <xdr:to>
      <xdr:col>17</xdr:col>
      <xdr:colOff>409575</xdr:colOff>
      <xdr:row>97</xdr:row>
      <xdr:rowOff>133350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237DCC98-5210-4312-B6A4-26586121AF39}"/>
            </a:ext>
          </a:extLst>
        </xdr:cNvPr>
        <xdr:cNvCxnSpPr/>
      </xdr:nvCxnSpPr>
      <xdr:spPr>
        <a:xfrm>
          <a:off x="5848350" y="19011900"/>
          <a:ext cx="42767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523875</xdr:colOff>
      <xdr:row>103</xdr:row>
      <xdr:rowOff>38100</xdr:rowOff>
    </xdr:from>
    <xdr:to>
      <xdr:col>17</xdr:col>
      <xdr:colOff>447675</xdr:colOff>
      <xdr:row>103</xdr:row>
      <xdr:rowOff>47625</xdr:rowOff>
    </xdr:to>
    <xdr:cxnSp macro="">
      <xdr:nvCxnSpPr>
        <xdr:cNvPr id="25" name="Conector recto 24">
          <a:extLst>
            <a:ext uri="{FF2B5EF4-FFF2-40B4-BE49-F238E27FC236}">
              <a16:creationId xmlns:a16="http://schemas.microsoft.com/office/drawing/2014/main" id="{0A93740A-1A4A-4BDE-B8E0-6F4268201F8E}"/>
            </a:ext>
          </a:extLst>
        </xdr:cNvPr>
        <xdr:cNvCxnSpPr/>
      </xdr:nvCxnSpPr>
      <xdr:spPr>
        <a:xfrm flipV="1">
          <a:off x="5791200" y="20059650"/>
          <a:ext cx="4371975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514350</xdr:colOff>
      <xdr:row>109</xdr:row>
      <xdr:rowOff>76200</xdr:rowOff>
    </xdr:from>
    <xdr:to>
      <xdr:col>17</xdr:col>
      <xdr:colOff>438150</xdr:colOff>
      <xdr:row>109</xdr:row>
      <xdr:rowOff>85725</xdr:rowOff>
    </xdr:to>
    <xdr:cxnSp macro="">
      <xdr:nvCxnSpPr>
        <xdr:cNvPr id="26" name="Conector recto 25">
          <a:extLst>
            <a:ext uri="{FF2B5EF4-FFF2-40B4-BE49-F238E27FC236}">
              <a16:creationId xmlns:a16="http://schemas.microsoft.com/office/drawing/2014/main" id="{02FD4FD8-339C-4484-A0D0-EFF8A5F7149F}"/>
            </a:ext>
          </a:extLst>
        </xdr:cNvPr>
        <xdr:cNvCxnSpPr/>
      </xdr:nvCxnSpPr>
      <xdr:spPr>
        <a:xfrm>
          <a:off x="5781675" y="21240750"/>
          <a:ext cx="4371975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785812</xdr:colOff>
      <xdr:row>116</xdr:row>
      <xdr:rowOff>76199</xdr:rowOff>
    </xdr:from>
    <xdr:to>
      <xdr:col>18</xdr:col>
      <xdr:colOff>19050</xdr:colOff>
      <xdr:row>133</xdr:row>
      <xdr:rowOff>28574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7F60B772-1141-430E-8E6E-F450497D99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314325</xdr:colOff>
      <xdr:row>122</xdr:row>
      <xdr:rowOff>9525</xdr:rowOff>
    </xdr:from>
    <xdr:to>
      <xdr:col>17</xdr:col>
      <xdr:colOff>276225</xdr:colOff>
      <xdr:row>122</xdr:row>
      <xdr:rowOff>9525</xdr:rowOff>
    </xdr:to>
    <xdr:cxnSp macro="">
      <xdr:nvCxnSpPr>
        <xdr:cNvPr id="32" name="Conector recto 31">
          <a:extLst>
            <a:ext uri="{FF2B5EF4-FFF2-40B4-BE49-F238E27FC236}">
              <a16:creationId xmlns:a16="http://schemas.microsoft.com/office/drawing/2014/main" id="{1FC0CEA0-E8EC-436F-9CE3-C5879D8A7F2A}"/>
            </a:ext>
          </a:extLst>
        </xdr:cNvPr>
        <xdr:cNvCxnSpPr/>
      </xdr:nvCxnSpPr>
      <xdr:spPr>
        <a:xfrm>
          <a:off x="5581650" y="23279100"/>
          <a:ext cx="441007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333375</xdr:colOff>
      <xdr:row>128</xdr:row>
      <xdr:rowOff>57150</xdr:rowOff>
    </xdr:from>
    <xdr:to>
      <xdr:col>17</xdr:col>
      <xdr:colOff>276225</xdr:colOff>
      <xdr:row>128</xdr:row>
      <xdr:rowOff>76200</xdr:rowOff>
    </xdr:to>
    <xdr:cxnSp macro="">
      <xdr:nvCxnSpPr>
        <xdr:cNvPr id="35" name="Conector recto 34">
          <a:extLst>
            <a:ext uri="{FF2B5EF4-FFF2-40B4-BE49-F238E27FC236}">
              <a16:creationId xmlns:a16="http://schemas.microsoft.com/office/drawing/2014/main" id="{3E2B68C3-64F7-4B0C-B415-71F0F1243C62}"/>
            </a:ext>
          </a:extLst>
        </xdr:cNvPr>
        <xdr:cNvCxnSpPr/>
      </xdr:nvCxnSpPr>
      <xdr:spPr>
        <a:xfrm>
          <a:off x="5600700" y="24469725"/>
          <a:ext cx="4391025" cy="19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131</xdr:row>
      <xdr:rowOff>114300</xdr:rowOff>
    </xdr:from>
    <xdr:to>
      <xdr:col>17</xdr:col>
      <xdr:colOff>257175</xdr:colOff>
      <xdr:row>131</xdr:row>
      <xdr:rowOff>133350</xdr:rowOff>
    </xdr:to>
    <xdr:cxnSp macro="">
      <xdr:nvCxnSpPr>
        <xdr:cNvPr id="37" name="Conector recto 36">
          <a:extLst>
            <a:ext uri="{FF2B5EF4-FFF2-40B4-BE49-F238E27FC236}">
              <a16:creationId xmlns:a16="http://schemas.microsoft.com/office/drawing/2014/main" id="{4A209F0E-04D8-4E49-9C16-CDB27A0A2FA3}"/>
            </a:ext>
          </a:extLst>
        </xdr:cNvPr>
        <xdr:cNvCxnSpPr/>
      </xdr:nvCxnSpPr>
      <xdr:spPr>
        <a:xfrm>
          <a:off x="5581650" y="25098375"/>
          <a:ext cx="4391025" cy="19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3"/>
  <sheetViews>
    <sheetView tabSelected="1" workbookViewId="0">
      <selection activeCell="T48" sqref="T48"/>
    </sheetView>
  </sheetViews>
  <sheetFormatPr baseColWidth="10" defaultRowHeight="15" x14ac:dyDescent="0.25"/>
  <cols>
    <col min="2" max="2" width="9.42578125" style="3" bestFit="1" customWidth="1"/>
    <col min="3" max="8" width="7.7109375" customWidth="1"/>
    <col min="9" max="10" width="11.85546875" bestFit="1" customWidth="1"/>
    <col min="13" max="13" width="3.42578125" customWidth="1"/>
    <col min="14" max="19" width="7.140625" style="1" customWidth="1"/>
  </cols>
  <sheetData>
    <row r="1" spans="1:19" x14ac:dyDescent="0.25">
      <c r="A1" t="s">
        <v>71</v>
      </c>
    </row>
    <row r="2" spans="1:19" ht="15.75" thickBot="1" x14ac:dyDescent="0.3">
      <c r="A2" t="s">
        <v>62</v>
      </c>
    </row>
    <row r="3" spans="1:19" x14ac:dyDescent="0.25">
      <c r="B3" s="42" t="s">
        <v>1</v>
      </c>
      <c r="C3" s="61" t="s">
        <v>0</v>
      </c>
      <c r="D3" s="62"/>
      <c r="E3" s="62"/>
      <c r="F3" s="62"/>
      <c r="G3" s="62"/>
      <c r="H3" s="63"/>
    </row>
    <row r="4" spans="1:19" x14ac:dyDescent="0.25">
      <c r="B4" s="42"/>
      <c r="C4" s="46">
        <v>1</v>
      </c>
      <c r="D4" s="36">
        <v>2</v>
      </c>
      <c r="E4" s="37">
        <v>3</v>
      </c>
      <c r="F4" s="37">
        <v>4</v>
      </c>
      <c r="G4" s="40">
        <v>5</v>
      </c>
      <c r="H4" s="47">
        <v>6</v>
      </c>
      <c r="I4" s="2" t="s">
        <v>2</v>
      </c>
      <c r="J4" s="2" t="s">
        <v>3</v>
      </c>
      <c r="K4" s="2" t="s">
        <v>4</v>
      </c>
      <c r="L4" s="2" t="s">
        <v>5</v>
      </c>
      <c r="N4" s="64" t="s">
        <v>6</v>
      </c>
      <c r="O4" s="64"/>
      <c r="P4" s="65" t="s">
        <v>7</v>
      </c>
      <c r="Q4" s="65"/>
      <c r="R4" s="66" t="s">
        <v>8</v>
      </c>
      <c r="S4" s="66"/>
    </row>
    <row r="5" spans="1:19" x14ac:dyDescent="0.25">
      <c r="B5" s="43">
        <v>1</v>
      </c>
      <c r="C5" s="48">
        <v>51.094999999999999</v>
      </c>
      <c r="D5" s="38">
        <v>51.09</v>
      </c>
      <c r="E5" s="39">
        <v>51.085000000000001</v>
      </c>
      <c r="F5" s="39">
        <v>51.005000000000003</v>
      </c>
      <c r="G5" s="41">
        <v>51.195</v>
      </c>
      <c r="H5" s="49">
        <v>51.094999999999999</v>
      </c>
      <c r="I5" s="4">
        <f>AVERAGE(C5:H5)</f>
        <v>51.094166666666666</v>
      </c>
      <c r="J5">
        <f>MAX(C5:H5)-MIN(C5:H5)</f>
        <v>0.18999999999999773</v>
      </c>
      <c r="K5" s="4">
        <f>((C5-I5)^2+(D5-I5)^2+(E5-I5)^2+(F5-I5)^2+(G5-I5)^2+(H5-I5)^2)/6</f>
        <v>3.0368055555554815E-3</v>
      </c>
      <c r="L5" s="4">
        <f>K5^(1/2)</f>
        <v>5.5107218724550794E-2</v>
      </c>
      <c r="N5" s="31">
        <v>1</v>
      </c>
      <c r="O5" s="32">
        <f>I5</f>
        <v>51.094166666666666</v>
      </c>
      <c r="P5" s="34">
        <v>1</v>
      </c>
      <c r="Q5" s="34">
        <f>J5</f>
        <v>0.18999999999999773</v>
      </c>
      <c r="R5" s="33">
        <v>1</v>
      </c>
      <c r="S5" s="35">
        <f>L5</f>
        <v>5.5107218724550794E-2</v>
      </c>
    </row>
    <row r="6" spans="1:19" x14ac:dyDescent="0.25">
      <c r="B6" s="44">
        <v>2</v>
      </c>
      <c r="C6" s="48">
        <v>50.2</v>
      </c>
      <c r="D6" s="38">
        <v>50.234000000000002</v>
      </c>
      <c r="E6" s="39">
        <v>49.478000000000002</v>
      </c>
      <c r="F6" s="39">
        <v>49.987000000000002</v>
      </c>
      <c r="G6" s="41">
        <v>49.305</v>
      </c>
      <c r="H6" s="49">
        <v>51.238</v>
      </c>
      <c r="I6" s="4">
        <f t="shared" ref="I6:I24" si="0">AVERAGE(C6:H6)</f>
        <v>50.073666666666668</v>
      </c>
      <c r="J6">
        <f t="shared" ref="J6:J24" si="1">MAX(C6:H6)-MIN(C6:H6)</f>
        <v>1.9329999999999998</v>
      </c>
      <c r="K6" s="4">
        <f t="shared" ref="K6:K24" si="2">((C6-I6)^2+(D6-I6)^2+(E6-I6)^2+(F6-I6)^2+(G6-I6)^2+(H6-I6)^2)/6</f>
        <v>0.3917528888888886</v>
      </c>
      <c r="L6" s="4">
        <f t="shared" ref="L6:L24" si="3">K6^(1/2)</f>
        <v>0.62590166071747133</v>
      </c>
      <c r="M6" s="5"/>
      <c r="N6" s="31">
        <v>2</v>
      </c>
      <c r="O6" s="32">
        <f t="shared" ref="O6:O24" si="4">I6</f>
        <v>50.073666666666668</v>
      </c>
      <c r="P6" s="34">
        <v>2</v>
      </c>
      <c r="Q6" s="34">
        <f t="shared" ref="Q6:Q24" si="5">J6</f>
        <v>1.9329999999999998</v>
      </c>
      <c r="R6" s="33">
        <v>2</v>
      </c>
      <c r="S6" s="35">
        <f t="shared" ref="S6:S24" si="6">L6</f>
        <v>0.62590166071747133</v>
      </c>
    </row>
    <row r="7" spans="1:19" x14ac:dyDescent="0.25">
      <c r="B7" s="44">
        <v>3</v>
      </c>
      <c r="C7" s="48">
        <v>50</v>
      </c>
      <c r="D7" s="38">
        <v>49.216999999999999</v>
      </c>
      <c r="E7" s="39">
        <v>51.003999999999998</v>
      </c>
      <c r="F7" s="39">
        <v>50.021999999999998</v>
      </c>
      <c r="G7" s="41">
        <v>48.956000000000003</v>
      </c>
      <c r="H7" s="49">
        <v>50.89</v>
      </c>
      <c r="I7" s="4">
        <f t="shared" si="0"/>
        <v>50.014833333333335</v>
      </c>
      <c r="J7">
        <f t="shared" si="1"/>
        <v>2.0479999999999947</v>
      </c>
      <c r="K7" s="4">
        <f t="shared" si="2"/>
        <v>0.58371747222222081</v>
      </c>
      <c r="L7" s="4">
        <f t="shared" si="3"/>
        <v>0.76401405237221964</v>
      </c>
      <c r="N7" s="31">
        <v>3</v>
      </c>
      <c r="O7" s="32">
        <f t="shared" si="4"/>
        <v>50.014833333333335</v>
      </c>
      <c r="P7" s="34">
        <v>3</v>
      </c>
      <c r="Q7" s="34">
        <f t="shared" si="5"/>
        <v>2.0479999999999947</v>
      </c>
      <c r="R7" s="33">
        <v>3</v>
      </c>
      <c r="S7" s="35">
        <f t="shared" si="6"/>
        <v>0.76401405237221964</v>
      </c>
    </row>
    <row r="8" spans="1:19" x14ac:dyDescent="0.25">
      <c r="B8" s="44">
        <v>4</v>
      </c>
      <c r="C8" s="48">
        <v>50.267000000000003</v>
      </c>
      <c r="D8" s="38">
        <v>49.896000000000001</v>
      </c>
      <c r="E8" s="39">
        <v>48.945</v>
      </c>
      <c r="F8" s="39">
        <v>50.279000000000003</v>
      </c>
      <c r="G8" s="41">
        <v>49.216999999999999</v>
      </c>
      <c r="H8" s="49">
        <v>50.279000000000003</v>
      </c>
      <c r="I8" s="4">
        <f t="shared" si="0"/>
        <v>49.813833333333328</v>
      </c>
      <c r="J8">
        <f t="shared" si="1"/>
        <v>1.3340000000000032</v>
      </c>
      <c r="K8" s="4">
        <f t="shared" si="2"/>
        <v>0.29265880555555723</v>
      </c>
      <c r="L8" s="4">
        <f t="shared" si="3"/>
        <v>0.54097948718556532</v>
      </c>
      <c r="N8" s="31">
        <v>4</v>
      </c>
      <c r="O8" s="32">
        <f t="shared" si="4"/>
        <v>49.813833333333328</v>
      </c>
      <c r="P8" s="34">
        <v>4</v>
      </c>
      <c r="Q8" s="34">
        <f t="shared" si="5"/>
        <v>1.3340000000000032</v>
      </c>
      <c r="R8" s="33">
        <v>4</v>
      </c>
      <c r="S8" s="35">
        <f t="shared" si="6"/>
        <v>0.54097948718556532</v>
      </c>
    </row>
    <row r="9" spans="1:19" x14ac:dyDescent="0.25">
      <c r="B9" s="44">
        <v>5</v>
      </c>
      <c r="C9" s="48">
        <v>49.786000000000001</v>
      </c>
      <c r="D9" s="38">
        <v>50.368000000000002</v>
      </c>
      <c r="E9" s="39">
        <v>50.2</v>
      </c>
      <c r="F9" s="39">
        <v>49.5</v>
      </c>
      <c r="G9" s="41">
        <v>49.896000000000001</v>
      </c>
      <c r="H9" s="49">
        <v>49.5</v>
      </c>
      <c r="I9" s="4">
        <f t="shared" si="0"/>
        <v>49.875</v>
      </c>
      <c r="J9">
        <f t="shared" si="1"/>
        <v>0.8680000000000021</v>
      </c>
      <c r="K9" s="4">
        <f t="shared" si="2"/>
        <v>0.10638100000000061</v>
      </c>
      <c r="L9" s="4">
        <f t="shared" si="3"/>
        <v>0.32616100318707725</v>
      </c>
      <c r="N9" s="31">
        <v>5</v>
      </c>
      <c r="O9" s="32">
        <f t="shared" si="4"/>
        <v>49.875</v>
      </c>
      <c r="P9" s="34">
        <v>5</v>
      </c>
      <c r="Q9" s="34">
        <f t="shared" si="5"/>
        <v>0.8680000000000021</v>
      </c>
      <c r="R9" s="33">
        <v>5</v>
      </c>
      <c r="S9" s="35">
        <f t="shared" si="6"/>
        <v>0.32616100318707725</v>
      </c>
    </row>
    <row r="10" spans="1:19" x14ac:dyDescent="0.25">
      <c r="B10" s="45">
        <v>6</v>
      </c>
      <c r="C10" s="48">
        <v>48.679000000000002</v>
      </c>
      <c r="D10" s="38">
        <v>48.305</v>
      </c>
      <c r="E10" s="39">
        <v>48.67</v>
      </c>
      <c r="F10" s="39">
        <v>48.796999999999997</v>
      </c>
      <c r="G10" s="41">
        <v>50.59</v>
      </c>
      <c r="H10" s="49">
        <v>51.347999999999999</v>
      </c>
      <c r="I10" s="4">
        <f t="shared" si="0"/>
        <v>49.398166666666668</v>
      </c>
      <c r="J10">
        <f t="shared" si="1"/>
        <v>3.0429999999999993</v>
      </c>
      <c r="K10" s="4">
        <f t="shared" si="2"/>
        <v>1.3043598055555561</v>
      </c>
      <c r="L10" s="4">
        <f t="shared" si="3"/>
        <v>1.1420857260098982</v>
      </c>
      <c r="N10" s="31">
        <v>6</v>
      </c>
      <c r="O10" s="32">
        <f t="shared" si="4"/>
        <v>49.398166666666668</v>
      </c>
      <c r="P10" s="34">
        <v>6</v>
      </c>
      <c r="Q10" s="34">
        <f t="shared" si="5"/>
        <v>3.0429999999999993</v>
      </c>
      <c r="R10" s="33">
        <v>6</v>
      </c>
      <c r="S10" s="35">
        <f t="shared" si="6"/>
        <v>1.1420857260098982</v>
      </c>
    </row>
    <row r="11" spans="1:19" x14ac:dyDescent="0.25">
      <c r="B11" s="43">
        <v>7</v>
      </c>
      <c r="C11" s="48">
        <v>51.023000000000003</v>
      </c>
      <c r="D11" s="38">
        <v>51.23</v>
      </c>
      <c r="E11" s="39">
        <v>51.234999999999999</v>
      </c>
      <c r="F11" s="39">
        <v>51.323</v>
      </c>
      <c r="G11" s="41">
        <v>51.027999999999999</v>
      </c>
      <c r="H11" s="49">
        <v>51</v>
      </c>
      <c r="I11" s="4">
        <f t="shared" si="0"/>
        <v>51.139833333333335</v>
      </c>
      <c r="J11">
        <f t="shared" si="1"/>
        <v>0.3230000000000004</v>
      </c>
      <c r="K11" s="4">
        <f t="shared" si="2"/>
        <v>1.6074472222222056E-2</v>
      </c>
      <c r="L11" s="4">
        <f t="shared" si="3"/>
        <v>0.12678514196159602</v>
      </c>
      <c r="N11" s="31">
        <v>7</v>
      </c>
      <c r="O11" s="32">
        <f t="shared" si="4"/>
        <v>51.139833333333335</v>
      </c>
      <c r="P11" s="34">
        <v>7</v>
      </c>
      <c r="Q11" s="34">
        <f t="shared" si="5"/>
        <v>0.3230000000000004</v>
      </c>
      <c r="R11" s="33">
        <v>7</v>
      </c>
      <c r="S11" s="35">
        <f t="shared" si="6"/>
        <v>0.12678514196159602</v>
      </c>
    </row>
    <row r="12" spans="1:19" x14ac:dyDescent="0.25">
      <c r="B12" s="44">
        <v>8</v>
      </c>
      <c r="C12" s="48">
        <v>50.021999999999998</v>
      </c>
      <c r="D12" s="38">
        <v>49.648000000000003</v>
      </c>
      <c r="E12" s="39">
        <v>49.786000000000001</v>
      </c>
      <c r="F12" s="39">
        <v>50.368000000000002</v>
      </c>
      <c r="G12" s="41">
        <v>51.005000000000003</v>
      </c>
      <c r="H12" s="49">
        <v>50.368000000000002</v>
      </c>
      <c r="I12" s="4">
        <f t="shared" si="0"/>
        <v>50.1995</v>
      </c>
      <c r="J12">
        <f t="shared" si="1"/>
        <v>1.3569999999999993</v>
      </c>
      <c r="K12" s="4">
        <f t="shared" si="2"/>
        <v>0.20204258333333355</v>
      </c>
      <c r="L12" s="4">
        <f t="shared" si="3"/>
        <v>0.44949147192503391</v>
      </c>
      <c r="N12" s="31">
        <v>8</v>
      </c>
      <c r="O12" s="32">
        <f t="shared" si="4"/>
        <v>50.1995</v>
      </c>
      <c r="P12" s="34">
        <v>8</v>
      </c>
      <c r="Q12" s="34">
        <f t="shared" si="5"/>
        <v>1.3569999999999993</v>
      </c>
      <c r="R12" s="33">
        <v>8</v>
      </c>
      <c r="S12" s="35">
        <f t="shared" si="6"/>
        <v>0.44949147192503391</v>
      </c>
    </row>
    <row r="13" spans="1:19" x14ac:dyDescent="0.25">
      <c r="B13" s="44">
        <v>9</v>
      </c>
      <c r="C13" s="48">
        <v>50.279000000000003</v>
      </c>
      <c r="D13" s="38">
        <v>50.670999999999999</v>
      </c>
      <c r="E13" s="39">
        <v>48.679000000000002</v>
      </c>
      <c r="F13" s="39">
        <v>48.874000000000002</v>
      </c>
      <c r="G13" s="41">
        <v>49.648000000000003</v>
      </c>
      <c r="H13" s="49">
        <v>48.874000000000002</v>
      </c>
      <c r="I13" s="4">
        <f t="shared" si="0"/>
        <v>49.50416666666667</v>
      </c>
      <c r="J13">
        <f t="shared" si="1"/>
        <v>1.9919999999999973</v>
      </c>
      <c r="K13" s="4">
        <f t="shared" si="2"/>
        <v>0.57627913888888826</v>
      </c>
      <c r="L13" s="4">
        <f t="shared" si="3"/>
        <v>0.75913051505580265</v>
      </c>
      <c r="N13" s="31">
        <v>9</v>
      </c>
      <c r="O13" s="32">
        <f t="shared" si="4"/>
        <v>49.50416666666667</v>
      </c>
      <c r="P13" s="34">
        <v>9</v>
      </c>
      <c r="Q13" s="34">
        <f t="shared" si="5"/>
        <v>1.9919999999999973</v>
      </c>
      <c r="R13" s="33">
        <v>9</v>
      </c>
      <c r="S13" s="35">
        <f t="shared" si="6"/>
        <v>0.75913051505580265</v>
      </c>
    </row>
    <row r="14" spans="1:19" x14ac:dyDescent="0.25">
      <c r="B14" s="44">
        <v>10</v>
      </c>
      <c r="C14" s="48">
        <v>49.5</v>
      </c>
      <c r="D14" s="38">
        <v>50.057000000000002</v>
      </c>
      <c r="E14" s="39">
        <v>51.023000000000003</v>
      </c>
      <c r="F14" s="39">
        <v>49.896000000000001</v>
      </c>
      <c r="G14" s="41">
        <v>50.670999999999999</v>
      </c>
      <c r="H14" s="49">
        <v>50</v>
      </c>
      <c r="I14" s="4">
        <f t="shared" si="0"/>
        <v>50.191166666666668</v>
      </c>
      <c r="J14">
        <f t="shared" si="1"/>
        <v>1.5230000000000032</v>
      </c>
      <c r="K14" s="4">
        <f t="shared" si="2"/>
        <v>0.25692780555555617</v>
      </c>
      <c r="L14" s="4">
        <f t="shared" si="3"/>
        <v>0.50688046476023929</v>
      </c>
      <c r="N14" s="31">
        <v>10</v>
      </c>
      <c r="O14" s="32">
        <f t="shared" si="4"/>
        <v>50.191166666666668</v>
      </c>
      <c r="P14" s="34">
        <v>10</v>
      </c>
      <c r="Q14" s="34">
        <f t="shared" si="5"/>
        <v>1.5230000000000032</v>
      </c>
      <c r="R14" s="33">
        <v>10</v>
      </c>
      <c r="S14" s="35">
        <f t="shared" si="6"/>
        <v>0.50688046476023929</v>
      </c>
    </row>
    <row r="15" spans="1:19" x14ac:dyDescent="0.25">
      <c r="B15" s="44">
        <v>11</v>
      </c>
      <c r="C15" s="48">
        <v>49.216999999999999</v>
      </c>
      <c r="D15" s="38">
        <v>49.390999999999998</v>
      </c>
      <c r="E15" s="39">
        <v>50.021999999999998</v>
      </c>
      <c r="F15" s="39">
        <v>50.368000000000002</v>
      </c>
      <c r="G15" s="41">
        <v>50.057000000000002</v>
      </c>
      <c r="H15" s="49">
        <v>50.267000000000003</v>
      </c>
      <c r="I15" s="4">
        <f t="shared" si="0"/>
        <v>49.887</v>
      </c>
      <c r="J15">
        <f t="shared" si="1"/>
        <v>1.1510000000000034</v>
      </c>
      <c r="K15" s="4">
        <f t="shared" si="2"/>
        <v>0.18630033333333471</v>
      </c>
      <c r="L15" s="4">
        <f t="shared" si="3"/>
        <v>0.43162522323577746</v>
      </c>
      <c r="N15" s="31">
        <v>11</v>
      </c>
      <c r="O15" s="32">
        <f t="shared" si="4"/>
        <v>49.887</v>
      </c>
      <c r="P15" s="34">
        <v>11</v>
      </c>
      <c r="Q15" s="34">
        <f t="shared" si="5"/>
        <v>1.1510000000000034</v>
      </c>
      <c r="R15" s="33">
        <v>11</v>
      </c>
      <c r="S15" s="35">
        <f t="shared" si="6"/>
        <v>0.43162522323577746</v>
      </c>
    </row>
    <row r="16" spans="1:19" x14ac:dyDescent="0.25">
      <c r="B16" s="44">
        <v>12</v>
      </c>
      <c r="C16" s="48">
        <v>49.896000000000001</v>
      </c>
      <c r="D16" s="38">
        <v>48.895000000000003</v>
      </c>
      <c r="E16" s="39">
        <v>50.279000000000003</v>
      </c>
      <c r="F16" s="39">
        <v>48.874000000000002</v>
      </c>
      <c r="G16" s="41">
        <v>49.390999999999998</v>
      </c>
      <c r="H16" s="49">
        <v>49.786000000000001</v>
      </c>
      <c r="I16" s="4">
        <f t="shared" si="0"/>
        <v>49.520166666666661</v>
      </c>
      <c r="J16">
        <f t="shared" si="1"/>
        <v>1.4050000000000011</v>
      </c>
      <c r="K16" s="4">
        <f t="shared" si="2"/>
        <v>0.2687991388888889</v>
      </c>
      <c r="L16" s="4">
        <f t="shared" si="3"/>
        <v>0.51845842541990661</v>
      </c>
      <c r="N16" s="31">
        <v>12</v>
      </c>
      <c r="O16" s="32">
        <f t="shared" si="4"/>
        <v>49.520166666666661</v>
      </c>
      <c r="P16" s="34">
        <v>12</v>
      </c>
      <c r="Q16" s="34">
        <f t="shared" si="5"/>
        <v>1.4050000000000011</v>
      </c>
      <c r="R16" s="33">
        <v>12</v>
      </c>
      <c r="S16" s="35">
        <f t="shared" si="6"/>
        <v>0.51845842541990661</v>
      </c>
    </row>
    <row r="17" spans="1:19" x14ac:dyDescent="0.25">
      <c r="B17" s="45">
        <v>13</v>
      </c>
      <c r="C17" s="48">
        <v>50.968000000000004</v>
      </c>
      <c r="D17" s="38">
        <v>48.68</v>
      </c>
      <c r="E17" s="39">
        <v>49.5</v>
      </c>
      <c r="F17" s="39">
        <v>51.484999999999999</v>
      </c>
      <c r="G17" s="41">
        <v>48.895000000000003</v>
      </c>
      <c r="H17" s="49">
        <v>48.5</v>
      </c>
      <c r="I17" s="4">
        <f t="shared" si="0"/>
        <v>49.671333333333337</v>
      </c>
      <c r="J17">
        <f t="shared" si="1"/>
        <v>2.9849999999999994</v>
      </c>
      <c r="K17" s="4">
        <f t="shared" si="2"/>
        <v>1.3262572222222226</v>
      </c>
      <c r="L17" s="4">
        <f t="shared" si="3"/>
        <v>1.1516324162779643</v>
      </c>
      <c r="N17" s="31">
        <v>13</v>
      </c>
      <c r="O17" s="32">
        <f t="shared" si="4"/>
        <v>49.671333333333337</v>
      </c>
      <c r="P17" s="34">
        <v>13</v>
      </c>
      <c r="Q17" s="34">
        <f t="shared" si="5"/>
        <v>2.9849999999999994</v>
      </c>
      <c r="R17" s="33">
        <v>13</v>
      </c>
      <c r="S17" s="35">
        <f t="shared" si="6"/>
        <v>1.1516324162779643</v>
      </c>
    </row>
    <row r="18" spans="1:19" x14ac:dyDescent="0.25">
      <c r="B18" s="43">
        <v>14</v>
      </c>
      <c r="C18" s="48">
        <v>48.874000000000002</v>
      </c>
      <c r="D18" s="38">
        <v>48.973999999999997</v>
      </c>
      <c r="E18" s="39">
        <v>48.74</v>
      </c>
      <c r="F18" s="39">
        <v>48.87</v>
      </c>
      <c r="G18" s="41">
        <v>48.8</v>
      </c>
      <c r="H18" s="49">
        <v>48.741</v>
      </c>
      <c r="I18" s="4">
        <f t="shared" si="0"/>
        <v>48.833166666666664</v>
      </c>
      <c r="J18">
        <f t="shared" si="1"/>
        <v>0.23399999999999466</v>
      </c>
      <c r="K18" s="4">
        <f t="shared" si="2"/>
        <v>6.8554722222220442E-3</v>
      </c>
      <c r="L18" s="4">
        <f t="shared" si="3"/>
        <v>8.2797779089913065E-2</v>
      </c>
      <c r="N18" s="31">
        <v>14</v>
      </c>
      <c r="O18" s="32">
        <f t="shared" si="4"/>
        <v>48.833166666666664</v>
      </c>
      <c r="P18" s="34">
        <v>14</v>
      </c>
      <c r="Q18" s="34">
        <f t="shared" si="5"/>
        <v>0.23399999999999466</v>
      </c>
      <c r="R18" s="33">
        <v>14</v>
      </c>
      <c r="S18" s="35">
        <f t="shared" si="6"/>
        <v>8.2797779089913065E-2</v>
      </c>
    </row>
    <row r="19" spans="1:19" x14ac:dyDescent="0.25">
      <c r="B19" s="43">
        <v>15</v>
      </c>
      <c r="C19" s="48">
        <v>51.005000000000003</v>
      </c>
      <c r="D19" s="38">
        <v>50.267000000000003</v>
      </c>
      <c r="E19" s="39">
        <v>50.234000000000002</v>
      </c>
      <c r="F19" s="39">
        <v>50.670999999999999</v>
      </c>
      <c r="G19" s="41">
        <v>50.234000000000002</v>
      </c>
      <c r="H19" s="49">
        <v>51.9</v>
      </c>
      <c r="I19" s="4">
        <f t="shared" si="0"/>
        <v>50.718499999999999</v>
      </c>
      <c r="J19">
        <f t="shared" si="1"/>
        <v>1.6659999999999968</v>
      </c>
      <c r="K19" s="4">
        <f t="shared" si="2"/>
        <v>0.35893558333333203</v>
      </c>
      <c r="L19" s="4">
        <f t="shared" si="3"/>
        <v>0.59911232947864801</v>
      </c>
      <c r="N19" s="31">
        <v>15</v>
      </c>
      <c r="O19" s="32">
        <f t="shared" si="4"/>
        <v>50.718499999999999</v>
      </c>
      <c r="P19" s="34">
        <v>15</v>
      </c>
      <c r="Q19" s="34">
        <f t="shared" si="5"/>
        <v>1.6659999999999968</v>
      </c>
      <c r="R19" s="33">
        <v>15</v>
      </c>
      <c r="S19" s="35">
        <f t="shared" si="6"/>
        <v>0.59911232947864801</v>
      </c>
    </row>
    <row r="20" spans="1:19" x14ac:dyDescent="0.25">
      <c r="B20" s="44">
        <v>16</v>
      </c>
      <c r="C20" s="48">
        <v>49.648000000000003</v>
      </c>
      <c r="D20" s="38">
        <v>49.786000000000001</v>
      </c>
      <c r="E20" s="39">
        <v>49.216999999999999</v>
      </c>
      <c r="F20" s="39">
        <v>50.057000000000002</v>
      </c>
      <c r="G20" s="41">
        <v>49.216999999999999</v>
      </c>
      <c r="H20" s="49">
        <v>50.279000000000003</v>
      </c>
      <c r="I20" s="4">
        <f t="shared" si="0"/>
        <v>49.70066666666667</v>
      </c>
      <c r="J20">
        <f t="shared" si="1"/>
        <v>1.0620000000000047</v>
      </c>
      <c r="K20" s="4">
        <f t="shared" si="2"/>
        <v>0.15656088888889019</v>
      </c>
      <c r="L20" s="4">
        <f t="shared" si="3"/>
        <v>0.39567775890096502</v>
      </c>
      <c r="N20" s="31">
        <v>16</v>
      </c>
      <c r="O20" s="32">
        <f t="shared" si="4"/>
        <v>49.70066666666667</v>
      </c>
      <c r="P20" s="34">
        <v>16</v>
      </c>
      <c r="Q20" s="34">
        <f t="shared" si="5"/>
        <v>1.0620000000000047</v>
      </c>
      <c r="R20" s="33">
        <v>16</v>
      </c>
      <c r="S20" s="35">
        <f t="shared" si="6"/>
        <v>0.39567775890096502</v>
      </c>
    </row>
    <row r="21" spans="1:19" x14ac:dyDescent="0.25">
      <c r="B21" s="44">
        <v>17</v>
      </c>
      <c r="C21" s="48">
        <v>50.670999999999999</v>
      </c>
      <c r="D21" s="38">
        <v>48.679000000000002</v>
      </c>
      <c r="E21" s="39">
        <v>49.896000000000001</v>
      </c>
      <c r="F21" s="39">
        <v>49.390999999999998</v>
      </c>
      <c r="G21" s="41">
        <v>49.896000000000001</v>
      </c>
      <c r="H21" s="49">
        <v>49.5</v>
      </c>
      <c r="I21" s="4">
        <f t="shared" si="0"/>
        <v>49.672166666666662</v>
      </c>
      <c r="J21">
        <f t="shared" si="1"/>
        <v>1.9919999999999973</v>
      </c>
      <c r="K21" s="4">
        <f t="shared" si="2"/>
        <v>0.3654911388888884</v>
      </c>
      <c r="L21" s="4">
        <f t="shared" si="3"/>
        <v>0.60455863147331579</v>
      </c>
      <c r="N21" s="31">
        <v>17</v>
      </c>
      <c r="O21" s="32">
        <f t="shared" si="4"/>
        <v>49.672166666666662</v>
      </c>
      <c r="P21" s="34">
        <v>17</v>
      </c>
      <c r="Q21" s="34">
        <f t="shared" si="5"/>
        <v>1.9919999999999973</v>
      </c>
      <c r="R21" s="33">
        <v>17</v>
      </c>
      <c r="S21" s="35">
        <f t="shared" si="6"/>
        <v>0.60455863147331579</v>
      </c>
    </row>
    <row r="22" spans="1:19" x14ac:dyDescent="0.25">
      <c r="B22" s="44">
        <v>18</v>
      </c>
      <c r="C22" s="48">
        <v>50.057000000000002</v>
      </c>
      <c r="D22" s="38">
        <v>50</v>
      </c>
      <c r="E22" s="39">
        <v>50.097000000000001</v>
      </c>
      <c r="F22" s="39">
        <v>50.156999999999996</v>
      </c>
      <c r="G22" s="41">
        <v>50.57</v>
      </c>
      <c r="H22" s="49">
        <v>50.057000000000002</v>
      </c>
      <c r="I22" s="4">
        <f t="shared" si="0"/>
        <v>50.156333333333329</v>
      </c>
      <c r="J22">
        <f t="shared" si="1"/>
        <v>0.57000000000000028</v>
      </c>
      <c r="K22" s="4">
        <f t="shared" si="2"/>
        <v>3.646922222222209E-2</v>
      </c>
      <c r="L22" s="4">
        <f t="shared" si="3"/>
        <v>0.19096916563210431</v>
      </c>
      <c r="N22" s="31">
        <v>18</v>
      </c>
      <c r="O22" s="32">
        <f t="shared" si="4"/>
        <v>50.156333333333329</v>
      </c>
      <c r="P22" s="34">
        <v>18</v>
      </c>
      <c r="Q22" s="34">
        <f t="shared" si="5"/>
        <v>0.57000000000000028</v>
      </c>
      <c r="R22" s="33">
        <v>18</v>
      </c>
      <c r="S22" s="35">
        <f t="shared" si="6"/>
        <v>0.19096916563210431</v>
      </c>
    </row>
    <row r="23" spans="1:19" x14ac:dyDescent="0.25">
      <c r="B23" s="44">
        <v>19</v>
      </c>
      <c r="C23" s="48">
        <v>49.390999999999998</v>
      </c>
      <c r="D23" s="38">
        <v>50.021999999999998</v>
      </c>
      <c r="E23" s="39">
        <v>49.658999999999999</v>
      </c>
      <c r="F23" s="39">
        <v>50.567999999999998</v>
      </c>
      <c r="G23" s="41">
        <v>49.5</v>
      </c>
      <c r="H23" s="49">
        <v>50.234000000000002</v>
      </c>
      <c r="I23" s="4">
        <f t="shared" si="0"/>
        <v>49.895666666666664</v>
      </c>
      <c r="J23">
        <f t="shared" si="1"/>
        <v>1.1769999999999996</v>
      </c>
      <c r="K23" s="4">
        <f t="shared" si="2"/>
        <v>0.17495222222222226</v>
      </c>
      <c r="L23" s="4">
        <f t="shared" si="3"/>
        <v>0.41827290400194733</v>
      </c>
      <c r="N23" s="31">
        <v>19</v>
      </c>
      <c r="O23" s="32">
        <f t="shared" si="4"/>
        <v>49.895666666666664</v>
      </c>
      <c r="P23" s="34">
        <v>19</v>
      </c>
      <c r="Q23" s="34">
        <f t="shared" si="5"/>
        <v>1.1769999999999996</v>
      </c>
      <c r="R23" s="33">
        <v>19</v>
      </c>
      <c r="S23" s="35">
        <f t="shared" si="6"/>
        <v>0.41827290400194733</v>
      </c>
    </row>
    <row r="24" spans="1:19" ht="15.75" thickBot="1" x14ac:dyDescent="0.3">
      <c r="B24" s="44">
        <v>20</v>
      </c>
      <c r="C24" s="50">
        <v>48.895000000000003</v>
      </c>
      <c r="D24" s="51">
        <v>50.279000000000003</v>
      </c>
      <c r="E24" s="52">
        <v>51.039000000000001</v>
      </c>
      <c r="F24" s="52">
        <v>50.348999999999997</v>
      </c>
      <c r="G24" s="53">
        <v>49.216999999999999</v>
      </c>
      <c r="H24" s="54">
        <v>50.398000000000003</v>
      </c>
      <c r="I24" s="4">
        <f t="shared" si="0"/>
        <v>50.029500000000006</v>
      </c>
      <c r="J24">
        <f t="shared" si="1"/>
        <v>2.1439999999999984</v>
      </c>
      <c r="K24" s="4">
        <f t="shared" si="2"/>
        <v>0.5444099166666666</v>
      </c>
      <c r="L24" s="4">
        <f t="shared" si="3"/>
        <v>0.73784138991158976</v>
      </c>
      <c r="N24" s="31">
        <v>20</v>
      </c>
      <c r="O24" s="32">
        <f t="shared" si="4"/>
        <v>50.029500000000006</v>
      </c>
      <c r="P24" s="34">
        <v>20</v>
      </c>
      <c r="Q24" s="34">
        <f t="shared" si="5"/>
        <v>2.1439999999999984</v>
      </c>
      <c r="R24" s="33">
        <v>20</v>
      </c>
      <c r="S24" s="35">
        <f t="shared" si="6"/>
        <v>0.73784138991158976</v>
      </c>
    </row>
    <row r="25" spans="1:19" x14ac:dyDescent="0.25">
      <c r="I25" s="6">
        <f>SUM(I5:I24)/20</f>
        <v>49.969441666666668</v>
      </c>
      <c r="J25" s="6">
        <f t="shared" ref="J25:L25" si="7">SUM(J5:J24)/20</f>
        <v>1.4498499999999996</v>
      </c>
      <c r="K25" s="6"/>
      <c r="L25" s="6">
        <f t="shared" si="7"/>
        <v>0.52137413826607926</v>
      </c>
    </row>
    <row r="27" spans="1:19" x14ac:dyDescent="0.25">
      <c r="A27" s="3" t="s">
        <v>9</v>
      </c>
    </row>
    <row r="28" spans="1:19" x14ac:dyDescent="0.25">
      <c r="B28" s="3" t="s">
        <v>10</v>
      </c>
      <c r="D28" t="s">
        <v>11</v>
      </c>
      <c r="E28" t="s">
        <v>12</v>
      </c>
      <c r="G28" t="s">
        <v>14</v>
      </c>
    </row>
    <row r="29" spans="1:19" x14ac:dyDescent="0.25">
      <c r="D29" t="s">
        <v>11</v>
      </c>
      <c r="E29" t="s">
        <v>15</v>
      </c>
    </row>
    <row r="30" spans="1:19" x14ac:dyDescent="0.25">
      <c r="D30" t="s">
        <v>13</v>
      </c>
      <c r="E30">
        <f>3/(2.534*SQRT(6))</f>
        <v>0.48332473219873295</v>
      </c>
    </row>
    <row r="31" spans="1:19" x14ac:dyDescent="0.25">
      <c r="B31" s="7" t="s">
        <v>16</v>
      </c>
      <c r="C31" s="8">
        <f>I25+E30*J25</f>
        <v>50.670190029644999</v>
      </c>
    </row>
    <row r="32" spans="1:19" x14ac:dyDescent="0.25">
      <c r="B32" s="7" t="s">
        <v>17</v>
      </c>
      <c r="C32" s="9">
        <f>I25</f>
        <v>49.969441666666668</v>
      </c>
    </row>
    <row r="33" spans="1:6" x14ac:dyDescent="0.25">
      <c r="B33" s="7" t="s">
        <v>18</v>
      </c>
      <c r="C33" s="8">
        <f>I25-E30*J25</f>
        <v>49.268693303688337</v>
      </c>
    </row>
    <row r="37" spans="1:6" x14ac:dyDescent="0.25">
      <c r="A37" s="60" t="s">
        <v>40</v>
      </c>
      <c r="B37" s="60"/>
      <c r="C37" s="58"/>
      <c r="D37" s="58"/>
      <c r="E37" s="58"/>
      <c r="F37" s="58"/>
    </row>
    <row r="38" spans="1:6" x14ac:dyDescent="0.25">
      <c r="A38" s="60" t="s">
        <v>70</v>
      </c>
    </row>
    <row r="48" spans="1:6" x14ac:dyDescent="0.25">
      <c r="A48" s="3" t="s">
        <v>19</v>
      </c>
    </row>
    <row r="50" spans="1:9" x14ac:dyDescent="0.25">
      <c r="B50" s="3" t="s">
        <v>20</v>
      </c>
      <c r="C50" t="s">
        <v>21</v>
      </c>
      <c r="D50" t="s">
        <v>22</v>
      </c>
      <c r="F50" s="11">
        <v>2.004</v>
      </c>
      <c r="G50" s="10" t="s">
        <v>23</v>
      </c>
      <c r="H50" t="s">
        <v>24</v>
      </c>
      <c r="I50" t="s">
        <v>25</v>
      </c>
    </row>
    <row r="51" spans="1:9" x14ac:dyDescent="0.25">
      <c r="B51" s="3" t="s">
        <v>20</v>
      </c>
      <c r="C51" t="s">
        <v>27</v>
      </c>
      <c r="G51" s="10" t="s">
        <v>23</v>
      </c>
      <c r="H51" t="s">
        <v>28</v>
      </c>
    </row>
    <row r="52" spans="1:9" x14ac:dyDescent="0.25">
      <c r="B52" s="7" t="s">
        <v>20</v>
      </c>
      <c r="C52" s="9">
        <f>F50*J25</f>
        <v>2.9054993999999992</v>
      </c>
      <c r="G52" s="12" t="s">
        <v>23</v>
      </c>
      <c r="H52" s="13">
        <v>0</v>
      </c>
    </row>
    <row r="53" spans="1:9" x14ac:dyDescent="0.25">
      <c r="E53" s="8" t="s">
        <v>26</v>
      </c>
      <c r="F53" s="9">
        <f>J25</f>
        <v>1.4498499999999996</v>
      </c>
    </row>
    <row r="57" spans="1:9" x14ac:dyDescent="0.25">
      <c r="A57" s="60" t="s">
        <v>41</v>
      </c>
      <c r="B57" s="60"/>
      <c r="C57" s="58"/>
      <c r="D57" s="58"/>
      <c r="E57" s="58"/>
      <c r="F57" s="58"/>
    </row>
    <row r="66" spans="1:11" x14ac:dyDescent="0.25">
      <c r="A66" s="3" t="s">
        <v>29</v>
      </c>
      <c r="C66" s="19"/>
      <c r="D66" s="19"/>
      <c r="E66" s="19"/>
      <c r="F66" s="19"/>
      <c r="G66" s="19"/>
    </row>
    <row r="67" spans="1:11" x14ac:dyDescent="0.25">
      <c r="A67" s="19"/>
      <c r="C67" s="19"/>
      <c r="D67" s="19"/>
      <c r="E67" s="19"/>
      <c r="F67" s="19"/>
      <c r="G67" s="19"/>
    </row>
    <row r="68" spans="1:11" x14ac:dyDescent="0.25">
      <c r="A68" s="19"/>
      <c r="B68" s="20" t="s">
        <v>30</v>
      </c>
      <c r="C68" s="21" t="s">
        <v>31</v>
      </c>
      <c r="D68" s="21"/>
      <c r="E68" s="20" t="s">
        <v>32</v>
      </c>
      <c r="F68" s="21" t="s">
        <v>35</v>
      </c>
      <c r="G68" s="21"/>
      <c r="H68" s="15"/>
      <c r="I68" s="15"/>
      <c r="J68" s="15"/>
      <c r="K68" s="16"/>
    </row>
    <row r="69" spans="1:11" x14ac:dyDescent="0.25">
      <c r="A69" s="19"/>
      <c r="B69" s="21"/>
      <c r="C69" s="21"/>
      <c r="D69" s="21"/>
      <c r="E69" s="20" t="s">
        <v>32</v>
      </c>
      <c r="F69" s="22">
        <v>1.97</v>
      </c>
      <c r="G69" s="21"/>
      <c r="H69" s="15"/>
      <c r="I69" s="15"/>
      <c r="J69" s="15"/>
      <c r="K69" s="15"/>
    </row>
    <row r="70" spans="1:11" x14ac:dyDescent="0.25">
      <c r="A70" s="19"/>
      <c r="B70" s="20" t="s">
        <v>30</v>
      </c>
      <c r="C70" s="21" t="s">
        <v>36</v>
      </c>
      <c r="D70" s="21"/>
      <c r="E70" s="21"/>
      <c r="F70" s="21"/>
      <c r="G70" s="21"/>
      <c r="H70" s="15"/>
      <c r="I70" s="15"/>
      <c r="J70" s="15"/>
      <c r="K70" s="15"/>
    </row>
    <row r="71" spans="1:11" x14ac:dyDescent="0.25">
      <c r="A71" s="19"/>
      <c r="B71" s="23" t="s">
        <v>30</v>
      </c>
      <c r="C71" s="24">
        <f>F69*L25</f>
        <v>1.0271070523841761</v>
      </c>
      <c r="D71" s="21"/>
      <c r="E71" s="21"/>
      <c r="F71" s="21"/>
      <c r="G71" s="21"/>
      <c r="H71" s="15"/>
      <c r="I71" s="14"/>
      <c r="J71" s="17"/>
      <c r="K71" s="15"/>
    </row>
    <row r="72" spans="1:11" x14ac:dyDescent="0.25">
      <c r="A72" s="19"/>
      <c r="B72" s="21"/>
      <c r="C72" s="21"/>
      <c r="D72" s="21"/>
      <c r="E72" s="20" t="s">
        <v>26</v>
      </c>
      <c r="F72" s="21" t="s">
        <v>5</v>
      </c>
      <c r="G72" s="21"/>
      <c r="H72" s="15"/>
      <c r="I72" s="15"/>
      <c r="J72" s="15"/>
      <c r="K72" s="15"/>
    </row>
    <row r="73" spans="1:11" x14ac:dyDescent="0.25">
      <c r="A73" s="19"/>
      <c r="B73" s="21"/>
      <c r="C73" s="21"/>
      <c r="D73" s="21"/>
      <c r="E73" s="23" t="s">
        <v>26</v>
      </c>
      <c r="F73" s="24">
        <f>L25</f>
        <v>0.52137413826607926</v>
      </c>
      <c r="G73" s="21"/>
      <c r="H73" s="15"/>
      <c r="I73" s="15"/>
      <c r="J73" s="15"/>
      <c r="K73" s="15"/>
    </row>
    <row r="74" spans="1:11" x14ac:dyDescent="0.25">
      <c r="A74" s="19"/>
      <c r="B74" s="21"/>
      <c r="C74" s="21"/>
      <c r="D74" s="21"/>
      <c r="E74" s="21"/>
      <c r="F74" s="21"/>
      <c r="G74" s="21"/>
      <c r="H74" s="15"/>
      <c r="I74" s="15"/>
      <c r="J74" s="15"/>
      <c r="K74" s="15"/>
    </row>
    <row r="75" spans="1:11" x14ac:dyDescent="0.25">
      <c r="A75" s="19"/>
      <c r="B75" s="20" t="s">
        <v>33</v>
      </c>
      <c r="C75" s="21" t="s">
        <v>34</v>
      </c>
      <c r="D75" s="26"/>
      <c r="E75" s="25" t="s">
        <v>37</v>
      </c>
      <c r="F75" s="21"/>
      <c r="G75" s="21"/>
      <c r="H75" s="15"/>
      <c r="I75" s="14"/>
      <c r="J75" s="17"/>
      <c r="K75" s="15"/>
    </row>
    <row r="76" spans="1:11" x14ac:dyDescent="0.25">
      <c r="A76" s="19"/>
      <c r="B76" s="20"/>
      <c r="C76" s="21"/>
      <c r="D76" s="20"/>
      <c r="E76" s="20" t="s">
        <v>38</v>
      </c>
      <c r="F76" s="25">
        <v>0.03</v>
      </c>
      <c r="G76" s="21"/>
      <c r="H76" s="15"/>
      <c r="I76" s="15"/>
      <c r="J76" s="15"/>
      <c r="K76" s="15"/>
    </row>
    <row r="77" spans="1:11" x14ac:dyDescent="0.25">
      <c r="A77" s="19"/>
      <c r="B77" s="27" t="s">
        <v>33</v>
      </c>
      <c r="C77" s="28" t="s">
        <v>39</v>
      </c>
      <c r="D77" s="21"/>
      <c r="E77" s="21"/>
      <c r="F77" s="21"/>
      <c r="G77" s="21"/>
      <c r="H77" s="15"/>
      <c r="I77" s="15"/>
      <c r="J77" s="15"/>
      <c r="K77" s="15"/>
    </row>
    <row r="78" spans="1:11" x14ac:dyDescent="0.25">
      <c r="A78" s="19"/>
      <c r="B78" s="29" t="s">
        <v>33</v>
      </c>
      <c r="C78" s="30">
        <f>F76*L25</f>
        <v>1.5641224147982379E-2</v>
      </c>
      <c r="D78" s="19"/>
      <c r="E78" s="19"/>
      <c r="F78" s="19"/>
      <c r="G78" s="19"/>
    </row>
    <row r="81" spans="1:11" x14ac:dyDescent="0.25">
      <c r="B81" s="60" t="s">
        <v>42</v>
      </c>
      <c r="C81" s="58"/>
      <c r="D81" s="58"/>
      <c r="E81" s="58"/>
      <c r="F81" s="58"/>
      <c r="G81" s="58"/>
      <c r="H81" s="58"/>
    </row>
    <row r="88" spans="1:11" x14ac:dyDescent="0.25">
      <c r="A88" s="3" t="s">
        <v>43</v>
      </c>
    </row>
    <row r="89" spans="1:11" x14ac:dyDescent="0.25">
      <c r="A89" t="s">
        <v>44</v>
      </c>
    </row>
    <row r="90" spans="1:11" x14ac:dyDescent="0.25">
      <c r="A90" s="3" t="s">
        <v>45</v>
      </c>
    </row>
    <row r="91" spans="1:11" x14ac:dyDescent="0.25">
      <c r="B91" s="42"/>
      <c r="C91" s="46">
        <v>1</v>
      </c>
      <c r="D91" s="36">
        <v>2</v>
      </c>
      <c r="E91" s="2" t="s">
        <v>2</v>
      </c>
      <c r="F91" s="2" t="s">
        <v>3</v>
      </c>
      <c r="H91" s="3" t="s">
        <v>46</v>
      </c>
    </row>
    <row r="92" spans="1:11" x14ac:dyDescent="0.25">
      <c r="B92" s="43">
        <v>1</v>
      </c>
      <c r="C92" s="48">
        <v>51.094999999999999</v>
      </c>
      <c r="D92" s="38">
        <v>51.09</v>
      </c>
      <c r="E92" s="4">
        <f>AVERAGE(C92:D92)</f>
        <v>51.092500000000001</v>
      </c>
      <c r="F92">
        <f>ABS(D92-C92)</f>
        <v>4.9999999999954525E-3</v>
      </c>
    </row>
    <row r="93" spans="1:11" x14ac:dyDescent="0.25">
      <c r="B93" s="44">
        <v>2</v>
      </c>
      <c r="C93" s="48">
        <v>50.2</v>
      </c>
      <c r="D93" s="38">
        <v>50.234000000000002</v>
      </c>
      <c r="E93" s="4">
        <f t="shared" ref="E93:E111" si="8">AVERAGE(C93:D93)</f>
        <v>50.216999999999999</v>
      </c>
      <c r="F93">
        <f t="shared" ref="F93:F111" si="9">ABS(D93-C93)</f>
        <v>3.399999999999892E-2</v>
      </c>
      <c r="H93" t="s">
        <v>47</v>
      </c>
      <c r="J93" t="s">
        <v>48</v>
      </c>
    </row>
    <row r="94" spans="1:11" x14ac:dyDescent="0.25">
      <c r="B94" s="44">
        <v>3</v>
      </c>
      <c r="C94" s="48">
        <v>50</v>
      </c>
      <c r="D94" s="38">
        <v>49.216999999999999</v>
      </c>
      <c r="E94" s="4">
        <f t="shared" si="8"/>
        <v>49.608499999999999</v>
      </c>
      <c r="F94">
        <f t="shared" si="9"/>
        <v>0.78300000000000125</v>
      </c>
      <c r="J94" s="10" t="s">
        <v>49</v>
      </c>
      <c r="K94" s="11">
        <v>1.1279999999999999</v>
      </c>
    </row>
    <row r="95" spans="1:11" x14ac:dyDescent="0.25">
      <c r="B95" s="44">
        <v>4</v>
      </c>
      <c r="C95" s="48">
        <v>50.267000000000003</v>
      </c>
      <c r="D95" s="38">
        <v>49.896000000000001</v>
      </c>
      <c r="E95" s="4">
        <f t="shared" si="8"/>
        <v>50.081500000000005</v>
      </c>
      <c r="F95">
        <f t="shared" si="9"/>
        <v>0.37100000000000222</v>
      </c>
      <c r="H95" s="18" t="s">
        <v>20</v>
      </c>
      <c r="I95" s="56">
        <f>E112+(3*F112)/K94</f>
        <v>51.498996808510626</v>
      </c>
    </row>
    <row r="96" spans="1:11" x14ac:dyDescent="0.25">
      <c r="B96" s="44">
        <v>5</v>
      </c>
      <c r="C96" s="48">
        <v>49.786000000000001</v>
      </c>
      <c r="D96" s="38">
        <v>50.368000000000002</v>
      </c>
      <c r="E96" s="4">
        <f t="shared" si="8"/>
        <v>50.076999999999998</v>
      </c>
      <c r="F96">
        <f t="shared" si="9"/>
        <v>0.58200000000000074</v>
      </c>
    </row>
    <row r="97" spans="2:9" x14ac:dyDescent="0.25">
      <c r="B97" s="45">
        <v>6</v>
      </c>
      <c r="C97" s="48">
        <v>48.679000000000002</v>
      </c>
      <c r="D97" s="38">
        <v>48.305</v>
      </c>
      <c r="E97" s="4">
        <f t="shared" si="8"/>
        <v>48.492000000000004</v>
      </c>
      <c r="F97">
        <f t="shared" si="9"/>
        <v>0.37400000000000233</v>
      </c>
      <c r="H97" s="18" t="s">
        <v>26</v>
      </c>
      <c r="I97" s="56">
        <f>E112</f>
        <v>49.879049999999992</v>
      </c>
    </row>
    <row r="98" spans="2:9" x14ac:dyDescent="0.25">
      <c r="B98" s="43">
        <v>7</v>
      </c>
      <c r="C98" s="48">
        <v>51.023000000000003</v>
      </c>
      <c r="D98" s="38">
        <v>51.23</v>
      </c>
      <c r="E98" s="4">
        <f t="shared" si="8"/>
        <v>51.1265</v>
      </c>
      <c r="F98">
        <f t="shared" si="9"/>
        <v>0.20699999999999363</v>
      </c>
    </row>
    <row r="99" spans="2:9" x14ac:dyDescent="0.25">
      <c r="B99" s="44">
        <v>8</v>
      </c>
      <c r="C99" s="48">
        <v>50.021999999999998</v>
      </c>
      <c r="D99" s="38">
        <v>49.648000000000003</v>
      </c>
      <c r="E99" s="4">
        <f t="shared" si="8"/>
        <v>49.835000000000001</v>
      </c>
      <c r="F99">
        <f t="shared" si="9"/>
        <v>0.37399999999999523</v>
      </c>
      <c r="H99" t="s">
        <v>50</v>
      </c>
    </row>
    <row r="100" spans="2:9" x14ac:dyDescent="0.25">
      <c r="B100" s="44">
        <v>9</v>
      </c>
      <c r="C100" s="48">
        <v>50.279000000000003</v>
      </c>
      <c r="D100" s="38">
        <v>50.670999999999999</v>
      </c>
      <c r="E100" s="4">
        <f t="shared" si="8"/>
        <v>50.475000000000001</v>
      </c>
      <c r="F100">
        <f t="shared" si="9"/>
        <v>0.39199999999999591</v>
      </c>
      <c r="H100" s="18" t="s">
        <v>51</v>
      </c>
      <c r="I100" s="56">
        <f>E112-3*F112/K94</f>
        <v>48.259103191489359</v>
      </c>
    </row>
    <row r="101" spans="2:9" x14ac:dyDescent="0.25">
      <c r="B101" s="44">
        <v>10</v>
      </c>
      <c r="C101" s="48">
        <v>49.5</v>
      </c>
      <c r="D101" s="38">
        <v>50.057000000000002</v>
      </c>
      <c r="E101" s="4">
        <f t="shared" si="8"/>
        <v>49.778500000000001</v>
      </c>
      <c r="F101">
        <f t="shared" si="9"/>
        <v>0.55700000000000216</v>
      </c>
    </row>
    <row r="102" spans="2:9" x14ac:dyDescent="0.25">
      <c r="B102" s="44">
        <v>11</v>
      </c>
      <c r="C102" s="48">
        <v>49.216999999999999</v>
      </c>
      <c r="D102" s="38">
        <v>49.390999999999998</v>
      </c>
      <c r="E102" s="4">
        <f t="shared" si="8"/>
        <v>49.304000000000002</v>
      </c>
      <c r="F102">
        <f t="shared" si="9"/>
        <v>0.17399999999999949</v>
      </c>
    </row>
    <row r="103" spans="2:9" x14ac:dyDescent="0.25">
      <c r="B103" s="44">
        <v>12</v>
      </c>
      <c r="C103" s="48">
        <v>49.896000000000001</v>
      </c>
      <c r="D103" s="38">
        <v>48.895000000000003</v>
      </c>
      <c r="E103" s="4">
        <f t="shared" si="8"/>
        <v>49.395499999999998</v>
      </c>
      <c r="F103">
        <f t="shared" si="9"/>
        <v>1.0009999999999977</v>
      </c>
    </row>
    <row r="104" spans="2:9" x14ac:dyDescent="0.25">
      <c r="B104" s="45">
        <v>13</v>
      </c>
      <c r="C104" s="48">
        <v>50.968000000000004</v>
      </c>
      <c r="D104" s="38">
        <v>48.68</v>
      </c>
      <c r="E104" s="4">
        <f t="shared" si="8"/>
        <v>49.823999999999998</v>
      </c>
      <c r="F104">
        <f t="shared" si="9"/>
        <v>2.2880000000000038</v>
      </c>
    </row>
    <row r="105" spans="2:9" x14ac:dyDescent="0.25">
      <c r="B105" s="43">
        <v>14</v>
      </c>
      <c r="C105" s="48">
        <v>48.874000000000002</v>
      </c>
      <c r="D105" s="38">
        <v>48.973999999999997</v>
      </c>
      <c r="E105" s="4">
        <f t="shared" si="8"/>
        <v>48.923999999999999</v>
      </c>
      <c r="F105">
        <f t="shared" si="9"/>
        <v>9.9999999999994316E-2</v>
      </c>
    </row>
    <row r="106" spans="2:9" x14ac:dyDescent="0.25">
      <c r="B106" s="43">
        <v>15</v>
      </c>
      <c r="C106" s="48">
        <v>51.005000000000003</v>
      </c>
      <c r="D106" s="38">
        <v>50.267000000000003</v>
      </c>
      <c r="E106" s="4">
        <f t="shared" si="8"/>
        <v>50.636000000000003</v>
      </c>
      <c r="F106">
        <f t="shared" si="9"/>
        <v>0.73799999999999955</v>
      </c>
    </row>
    <row r="107" spans="2:9" x14ac:dyDescent="0.25">
      <c r="B107" s="44">
        <v>16</v>
      </c>
      <c r="C107" s="48">
        <v>49.648000000000003</v>
      </c>
      <c r="D107" s="38">
        <v>49.786000000000001</v>
      </c>
      <c r="E107" s="4">
        <f t="shared" si="8"/>
        <v>49.716999999999999</v>
      </c>
      <c r="F107">
        <f t="shared" si="9"/>
        <v>0.13799999999999812</v>
      </c>
    </row>
    <row r="108" spans="2:9" x14ac:dyDescent="0.25">
      <c r="B108" s="44">
        <v>17</v>
      </c>
      <c r="C108" s="48">
        <v>50.670999999999999</v>
      </c>
      <c r="D108" s="38">
        <v>48.679000000000002</v>
      </c>
      <c r="E108" s="4">
        <f t="shared" si="8"/>
        <v>49.674999999999997</v>
      </c>
      <c r="F108">
        <f t="shared" si="9"/>
        <v>1.9919999999999973</v>
      </c>
    </row>
    <row r="109" spans="2:9" x14ac:dyDescent="0.25">
      <c r="B109" s="44">
        <v>18</v>
      </c>
      <c r="C109" s="48">
        <v>50.057000000000002</v>
      </c>
      <c r="D109" s="38">
        <v>50</v>
      </c>
      <c r="E109" s="4">
        <f t="shared" si="8"/>
        <v>50.028500000000001</v>
      </c>
      <c r="F109">
        <f t="shared" si="9"/>
        <v>5.700000000000216E-2</v>
      </c>
    </row>
    <row r="110" spans="2:9" x14ac:dyDescent="0.25">
      <c r="B110" s="44">
        <v>19</v>
      </c>
      <c r="C110" s="48">
        <v>49.390999999999998</v>
      </c>
      <c r="D110" s="38">
        <v>50.021999999999998</v>
      </c>
      <c r="E110" s="4">
        <f t="shared" si="8"/>
        <v>49.706499999999998</v>
      </c>
      <c r="F110">
        <f t="shared" si="9"/>
        <v>0.63100000000000023</v>
      </c>
    </row>
    <row r="111" spans="2:9" ht="15.75" thickBot="1" x14ac:dyDescent="0.3">
      <c r="B111" s="44">
        <v>20</v>
      </c>
      <c r="C111" s="50">
        <v>48.895000000000003</v>
      </c>
      <c r="D111" s="51">
        <v>50.279000000000003</v>
      </c>
      <c r="E111" s="4">
        <f t="shared" si="8"/>
        <v>49.587000000000003</v>
      </c>
      <c r="F111">
        <f t="shared" si="9"/>
        <v>1.3840000000000003</v>
      </c>
    </row>
    <row r="112" spans="2:9" x14ac:dyDescent="0.25">
      <c r="E112" s="55">
        <f>SUM(E92:E111)/20</f>
        <v>49.879049999999992</v>
      </c>
      <c r="F112" s="55">
        <f>SUM(F92:F111)/20</f>
        <v>0.60909999999999909</v>
      </c>
    </row>
    <row r="113" spans="3:16" x14ac:dyDescent="0.25">
      <c r="E113" s="57"/>
      <c r="F113" s="57"/>
      <c r="H113" s="58" t="s">
        <v>60</v>
      </c>
      <c r="I113" s="58"/>
      <c r="J113" s="58"/>
      <c r="K113" s="58"/>
      <c r="L113" s="58"/>
      <c r="M113" s="58"/>
      <c r="N113" s="59"/>
      <c r="O113" s="59"/>
      <c r="P113" s="59"/>
    </row>
    <row r="114" spans="3:16" x14ac:dyDescent="0.25">
      <c r="E114" s="57"/>
      <c r="F114" s="57"/>
    </row>
    <row r="116" spans="3:16" x14ac:dyDescent="0.25">
      <c r="C116" s="3" t="s">
        <v>52</v>
      </c>
    </row>
    <row r="118" spans="3:16" x14ac:dyDescent="0.25">
      <c r="D118" t="s">
        <v>53</v>
      </c>
      <c r="F118" t="s">
        <v>54</v>
      </c>
    </row>
    <row r="119" spans="3:16" x14ac:dyDescent="0.25">
      <c r="F119" s="10" t="s">
        <v>55</v>
      </c>
      <c r="G119" s="11">
        <v>3.2669999999999999</v>
      </c>
    </row>
    <row r="120" spans="3:16" x14ac:dyDescent="0.25">
      <c r="D120" s="18" t="s">
        <v>30</v>
      </c>
      <c r="E120" s="56">
        <f>G119*F112</f>
        <v>1.9899296999999969</v>
      </c>
    </row>
    <row r="122" spans="3:16" x14ac:dyDescent="0.25">
      <c r="D122" s="18" t="s">
        <v>26</v>
      </c>
      <c r="E122" s="56">
        <f>F112</f>
        <v>0.60909999999999909</v>
      </c>
    </row>
    <row r="124" spans="3:16" x14ac:dyDescent="0.25">
      <c r="D124" t="s">
        <v>56</v>
      </c>
      <c r="F124" t="s">
        <v>57</v>
      </c>
    </row>
    <row r="125" spans="3:16" x14ac:dyDescent="0.25">
      <c r="F125" s="10" t="s">
        <v>58</v>
      </c>
      <c r="G125" s="11">
        <v>0</v>
      </c>
    </row>
    <row r="126" spans="3:16" x14ac:dyDescent="0.25">
      <c r="D126" s="3" t="s">
        <v>59</v>
      </c>
    </row>
    <row r="135" spans="1:13" x14ac:dyDescent="0.25">
      <c r="G135" s="60" t="s">
        <v>61</v>
      </c>
      <c r="H135" s="58"/>
      <c r="I135" s="58"/>
      <c r="J135" s="58"/>
      <c r="K135" s="58"/>
      <c r="L135" s="58"/>
      <c r="M135" s="58"/>
    </row>
    <row r="137" spans="1:13" x14ac:dyDescent="0.25">
      <c r="A137" s="3" t="s">
        <v>63</v>
      </c>
    </row>
    <row r="138" spans="1:13" x14ac:dyDescent="0.25">
      <c r="A138" t="s">
        <v>64</v>
      </c>
    </row>
    <row r="139" spans="1:13" x14ac:dyDescent="0.25">
      <c r="A139" t="s">
        <v>65</v>
      </c>
    </row>
    <row r="140" spans="1:13" x14ac:dyDescent="0.25">
      <c r="A140" t="s">
        <v>66</v>
      </c>
    </row>
    <row r="141" spans="1:13" x14ac:dyDescent="0.25">
      <c r="A141" t="s">
        <v>67</v>
      </c>
    </row>
    <row r="142" spans="1:13" x14ac:dyDescent="0.25">
      <c r="A142" t="s">
        <v>68</v>
      </c>
    </row>
    <row r="143" spans="1:13" x14ac:dyDescent="0.25">
      <c r="A143" t="s">
        <v>69</v>
      </c>
    </row>
  </sheetData>
  <mergeCells count="4">
    <mergeCell ref="C3:H3"/>
    <mergeCell ref="N4:O4"/>
    <mergeCell ref="P4:Q4"/>
    <mergeCell ref="R4:S4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 Oviedo</dc:creator>
  <cp:lastModifiedBy>Ing Oviedo</cp:lastModifiedBy>
  <dcterms:created xsi:type="dcterms:W3CDTF">2017-06-06T20:31:22Z</dcterms:created>
  <dcterms:modified xsi:type="dcterms:W3CDTF">2018-05-28T23:27:51Z</dcterms:modified>
</cp:coreProperties>
</file>