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326"/>
  <workbookPr defaultThemeVersion="124226"/>
  <mc:AlternateContent xmlns:mc="http://schemas.openxmlformats.org/markup-compatibility/2006">
    <mc:Choice Requires="x15">
      <x15ac:absPath xmlns:x15ac="http://schemas.microsoft.com/office/spreadsheetml/2010/11/ac" url="E:\DOCENCIA\SISTEMAS_2017\"/>
    </mc:Choice>
  </mc:AlternateContent>
  <bookViews>
    <workbookView xWindow="240" yWindow="75" windowWidth="20055" windowHeight="7935"/>
  </bookViews>
  <sheets>
    <sheet name="EJEMPLO" sheetId="1" r:id="rId1"/>
    <sheet name="Hoja2" sheetId="2" r:id="rId2"/>
    <sheet name="Hoja3" sheetId="3" r:id="rId3"/>
  </sheets>
  <calcPr calcId="162913"/>
  <fileRecoveryPr autoRecover="0"/>
</workbook>
</file>

<file path=xl/calcChain.xml><?xml version="1.0" encoding="utf-8"?>
<calcChain xmlns="http://schemas.openxmlformats.org/spreadsheetml/2006/main">
  <c r="J99" i="1" l="1"/>
  <c r="J96" i="1"/>
  <c r="J93" i="1"/>
  <c r="H99" i="1"/>
  <c r="H96" i="1"/>
  <c r="H93" i="1"/>
  <c r="G102" i="1" l="1"/>
  <c r="H76" i="1"/>
  <c r="E99" i="1"/>
  <c r="E98" i="1"/>
  <c r="E96" i="1"/>
  <c r="E95" i="1"/>
  <c r="E93" i="1"/>
  <c r="E92" i="1"/>
  <c r="F82" i="1"/>
  <c r="E82" i="1"/>
  <c r="F81" i="1"/>
  <c r="E81" i="1"/>
  <c r="F80" i="1"/>
  <c r="E80" i="1"/>
  <c r="J75" i="1" l="1"/>
  <c r="H75" i="1"/>
  <c r="H74" i="1"/>
  <c r="I72" i="1"/>
  <c r="I71" i="1"/>
  <c r="F67" i="1"/>
  <c r="F66" i="1"/>
  <c r="F65" i="1"/>
  <c r="H63" i="1"/>
  <c r="F63" i="1"/>
  <c r="K58" i="1"/>
  <c r="L55" i="1"/>
  <c r="L54" i="1"/>
  <c r="K54" i="1"/>
  <c r="K56" i="1" s="1"/>
  <c r="K49" i="1"/>
  <c r="L25" i="1"/>
</calcChain>
</file>

<file path=xl/sharedStrings.xml><?xml version="1.0" encoding="utf-8"?>
<sst xmlns="http://schemas.openxmlformats.org/spreadsheetml/2006/main" count="153" uniqueCount="133">
  <si>
    <t>EJEMPLO PARA SOLUCION EN CURSO</t>
  </si>
  <si>
    <t xml:space="preserve"> - El peso especifico de la madera es de 0,8 gr/cm3</t>
  </si>
  <si>
    <t xml:space="preserve"> - El producto terminado se transporta en pallets de 40x42x40 cm</t>
  </si>
  <si>
    <t xml:space="preserve"> - El producto acabado debe transportarse hasta un Puerto en Italia en contenedor estándar.</t>
  </si>
  <si>
    <t>PREGUNTAS:</t>
  </si>
  <si>
    <t>1. Cuáles son los procesos aproximados, desde la tala hasta la entrega del producto en Puerto?.</t>
  </si>
  <si>
    <t>3. Cumplimos con el contrato en relación al tiempo?.</t>
  </si>
  <si>
    <t>4. Cuántos bloques de madera parket hacen los 5 mil m2?</t>
  </si>
  <si>
    <t>2. El diagrama de flujo: RUTAS PROBABLES, DISTANCIAS Y TIEMPOS.</t>
  </si>
  <si>
    <t>5. Qué tipo de contenedor se va a emplear y cuántos para esta exportación?</t>
  </si>
  <si>
    <t xml:space="preserve"> - Las dimensiones del parket son L=20; A=7 y E=1 cm.</t>
  </si>
  <si>
    <t>maestranzas donde las cortan y transportan hasta Quiquibey por barco y de ahí en camiones a El Alto.</t>
  </si>
  <si>
    <t>Nro</t>
  </si>
  <si>
    <t xml:space="preserve"> Desbroce de ramas. Actividad con tratada</t>
  </si>
  <si>
    <t xml:space="preserve"> Procesos de corte de troncas</t>
  </si>
  <si>
    <t xml:space="preserve"> Control de calidad</t>
  </si>
  <si>
    <t>SIMBOLO</t>
  </si>
  <si>
    <t>MODALIDAD DE TRANSPORTE</t>
  </si>
  <si>
    <t>Control documentos en trancas</t>
  </si>
  <si>
    <t>Control peso por eje en trancas</t>
  </si>
  <si>
    <t>Senasag, Felcn</t>
  </si>
  <si>
    <t>Descansos y Alimentacion</t>
  </si>
  <si>
    <t>Proceso de fabricación del parquet en su maestranza de carpintería</t>
  </si>
  <si>
    <t>Empacado en pallets.</t>
  </si>
  <si>
    <t>Documentos de control. TIF, DTA.</t>
  </si>
  <si>
    <t>Llegada a Tambo Quemado</t>
  </si>
  <si>
    <t>Informacion Manual</t>
  </si>
  <si>
    <t>Verificacion de documentos</t>
  </si>
  <si>
    <t>Cumple?, No cumple?</t>
  </si>
  <si>
    <t>Si cumple. Transporte Chungara - Arica</t>
  </si>
  <si>
    <t>Llegada a Puerto.</t>
  </si>
  <si>
    <t>Control de documentos. Aduana, seguros.</t>
  </si>
  <si>
    <t>Descarga y almacenaje de contenedor</t>
  </si>
  <si>
    <t>Carga a Barco.</t>
  </si>
  <si>
    <t>Transporte Puerto de Arica - Puerto de Italia</t>
  </si>
  <si>
    <t>Fin de proceso</t>
  </si>
  <si>
    <t>Carretero</t>
  </si>
  <si>
    <t>DISTANCIA APROX. KMS</t>
  </si>
  <si>
    <t>Fluvial</t>
  </si>
  <si>
    <t>OBSERVACIONES</t>
  </si>
  <si>
    <t>Barcos fluviales rio arriba 8 nudos/hora</t>
  </si>
  <si>
    <t>Una empresa que explota madera de manera sostenible (significa que por cada arbol que tala planta otros 5) ha cerrado un negocio de exportación de piso párket para los mercados de Italia. La madera preciosa esta ubicada en alto Beni, la maestranza de carpintería se encuentra en El Alto. Las condiciones generales son:</t>
  </si>
  <si>
    <t xml:space="preserve"> -La madera en troncas es llevada desde los lugares de explotación  hasta sus  </t>
  </si>
  <si>
    <t xml:space="preserve"> Transporte en camiones a su maestranza cerca al rio Beni</t>
  </si>
  <si>
    <t xml:space="preserve"> Tala de arboles en los bosques de Alto Beni</t>
  </si>
  <si>
    <t xml:space="preserve"> Transporte en barco hasta Sanbuenavent. Activ. Contratada</t>
  </si>
  <si>
    <t xml:space="preserve"> Transporte de madera de Rurenabaque a El Alto</t>
  </si>
  <si>
    <t>Quiq-Rurre-Yucumo-Caranavi-Coroico-El Alto</t>
  </si>
  <si>
    <t>Inicio</t>
  </si>
  <si>
    <t>DIAS</t>
  </si>
  <si>
    <t>HORAS</t>
  </si>
  <si>
    <t>TIEMPO APROXIMADO</t>
  </si>
  <si>
    <t>30 min controles+3 hrs. Desc</t>
  </si>
  <si>
    <t>Control de calidad</t>
  </si>
  <si>
    <t>Transporte de El Alto a Tambo Quemado en contenedores</t>
  </si>
  <si>
    <t>Tiempo promedio de estadia entre TQ y Chungara</t>
  </si>
  <si>
    <t>Maritimo</t>
  </si>
  <si>
    <t>10000 millas</t>
  </si>
  <si>
    <t>10.000 mil millas nauticas x 1,7 Kms/1 milla = 17000 kms. Velocidad promedio=18 Millas/hora (18*1,7=30km/h)</t>
  </si>
  <si>
    <t>Paso por el Canal de Panama</t>
  </si>
  <si>
    <t>Escala en otros Puertos, combustible y logistica</t>
  </si>
  <si>
    <t>Llegada al Puerto de Florencia</t>
  </si>
  <si>
    <t>TOTAL DIAS</t>
  </si>
  <si>
    <t xml:space="preserve"> - El contrato es por 5 mil m2 de superficie de parket; y tienen un plazo de entrega de 3 meses.</t>
  </si>
  <si>
    <t>IMPREVISTOS, CONTING.</t>
  </si>
  <si>
    <t>TOTAL</t>
  </si>
  <si>
    <t xml:space="preserve">RESPUESTA A PREGUNTAS 1, Y 2 </t>
  </si>
  <si>
    <t xml:space="preserve">RESPUESTA 3. </t>
  </si>
  <si>
    <t>Si se cumple pero muy a las justas. Hay que analizar donde acortar tiempos.</t>
  </si>
  <si>
    <t>RESPUESTA 4.</t>
  </si>
  <si>
    <t>Superficie de 1 bloque de madera= 20x7=</t>
  </si>
  <si>
    <t>Contrato</t>
  </si>
  <si>
    <t>m2</t>
  </si>
  <si>
    <t>cm2   =</t>
  </si>
  <si>
    <t>Cantidad de bloques = 5000/0,013</t>
  </si>
  <si>
    <t>piezas</t>
  </si>
  <si>
    <t>Margen de seguridad x recambio 2%</t>
  </si>
  <si>
    <t>TOTAL BLOQUES</t>
  </si>
  <si>
    <t>RESPUESTA 5.</t>
  </si>
  <si>
    <t>cantidad de bloques que caben en 1 pallet =</t>
  </si>
  <si>
    <t>Vol. Pallet/vol bloque =</t>
  </si>
  <si>
    <t>(40*42*40)/(20*7*1)</t>
  </si>
  <si>
    <t>Cantidad =</t>
  </si>
  <si>
    <t>pzas.</t>
  </si>
  <si>
    <t>LOS DATOS DE LOS CONTENEDORES ESTANDAR SEGÚN TABLAS SON:</t>
  </si>
  <si>
    <t>VOL. M3</t>
  </si>
  <si>
    <t>20 PIES</t>
  </si>
  <si>
    <t>40 PIES</t>
  </si>
  <si>
    <t>40 PIES HIGH CUBE</t>
  </si>
  <si>
    <t>CAP. KGS</t>
  </si>
  <si>
    <t>Peso de 1 bloque de madera = vol x peso especifico =(20*7*1)*0,8</t>
  </si>
  <si>
    <t>Peso =</t>
  </si>
  <si>
    <t>grs.</t>
  </si>
  <si>
    <t>Kgs</t>
  </si>
  <si>
    <t>Peso pallet = 480 * 0,175 =</t>
  </si>
  <si>
    <t>kgs.</t>
  </si>
  <si>
    <t>Volumen pallet = 40*42*40 =</t>
  </si>
  <si>
    <t>cm3</t>
  </si>
  <si>
    <t>m3</t>
  </si>
  <si>
    <t>NRO. PALLETS</t>
  </si>
  <si>
    <t>POR PESO</t>
  </si>
  <si>
    <t>POR VOLUMEN</t>
  </si>
  <si>
    <t>Primero calculamos cuantos pallets caben en cada contenedor tanto por la capacidad de carga como por el volumen disponible.</t>
  </si>
  <si>
    <t>En las columnas coloreadas del cuadro arriba observamos estos resultados.</t>
  </si>
  <si>
    <t xml:space="preserve">Entonces podemos deducir que la variable importante es el volumen, puesto que por estas dimensiones, caben menor </t>
  </si>
  <si>
    <t>cantidad que por peso.</t>
  </si>
  <si>
    <t>Pero cual de los contenedores elegimos¿¿¿¿.</t>
  </si>
  <si>
    <t>Esto se define por el COEFICIENTE DE APROVECHAMIENTO O AFORO.</t>
  </si>
  <si>
    <t>ELECCION DEL CONTENEDOR A EMPLEAR:</t>
  </si>
  <si>
    <t>a) Para cont. De 20 pies:</t>
  </si>
  <si>
    <t>49*84</t>
  </si>
  <si>
    <t xml:space="preserve"> - peso real=</t>
  </si>
  <si>
    <t>Aprovechamiento  =</t>
  </si>
  <si>
    <t>%</t>
  </si>
  <si>
    <t>b) Cont. De 40 pies:</t>
  </si>
  <si>
    <t>98*84</t>
  </si>
  <si>
    <t>c) High cube:</t>
  </si>
  <si>
    <t>113*84</t>
  </si>
  <si>
    <t>RESPUESTA: Elijo el contenedor 40 pies tipo HC, se aprovecha mejor por la restricción del peso.</t>
  </si>
  <si>
    <t>Nro. De contenedores que se necesitan:</t>
  </si>
  <si>
    <t>Cantidad de pallets = 364286/480 =</t>
  </si>
  <si>
    <t>pallets</t>
  </si>
  <si>
    <t>744/113</t>
  </si>
  <si>
    <t>CONTENEDORES</t>
  </si>
  <si>
    <t xml:space="preserve">           OSEA SE SOLICITAN 7 CONTENEDORES</t>
  </si>
  <si>
    <t xml:space="preserve">Analisis: </t>
  </si>
  <si>
    <t xml:space="preserve"> - EL 7mo. Contenedor irá solamente con un 60% de capacidad.</t>
  </si>
  <si>
    <t>Cuál el resultado?</t>
  </si>
  <si>
    <t>nro. CONT.</t>
  </si>
  <si>
    <t>REDOND.</t>
  </si>
  <si>
    <t>COSTO US$</t>
  </si>
  <si>
    <t xml:space="preserve"> - Si el costo de transporte es aproximadamente: 2800; 3800 y 4000 US$ por contenedor de 20; 40 y 40HC respectivamente.</t>
  </si>
  <si>
    <t xml:space="preserve"> = VER CUADRO AMARILLO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</si>
</sst>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4" x14ac:knownFonts="1">
    <font>
      <sz val="11"/>
      <color theme="1"/>
      <name val="Calibri"/>
      <family val="2"/>
      <scheme val="minor"/>
    </font>
    <font>
      <b/>
      <sz val="11"/>
      <color theme="1"/>
      <name val="Calibri"/>
      <family val="2"/>
      <scheme val="minor"/>
    </font>
    <font>
      <sz val="8"/>
      <color theme="1"/>
      <name val="Calibri"/>
      <family val="2"/>
      <scheme val="minor"/>
    </font>
    <font>
      <b/>
      <sz val="11"/>
      <color theme="0"/>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0000"/>
        <bgColor indexed="64"/>
      </patternFill>
    </fill>
  </fills>
  <borders count="1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43">
    <xf numFmtId="0" fontId="0" fillId="0" borderId="0" xfId="0"/>
    <xf numFmtId="0" fontId="1" fillId="0" borderId="0" xfId="0" applyFont="1"/>
    <xf numFmtId="0" fontId="0" fillId="0" borderId="0" xfId="0" applyAlignment="1">
      <alignment horizontal="center" vertical="center" wrapText="1"/>
    </xf>
    <xf numFmtId="0" fontId="0" fillId="0" borderId="0" xfId="0" applyAlignment="1">
      <alignment horizontal="center" vertical="center"/>
    </xf>
    <xf numFmtId="0" fontId="1" fillId="0" borderId="0" xfId="0" applyFont="1" applyAlignment="1">
      <alignment horizontal="center" vertical="center" wrapText="1"/>
    </xf>
    <xf numFmtId="0" fontId="2" fillId="0" borderId="0" xfId="0" applyFont="1"/>
    <xf numFmtId="2" fontId="0" fillId="0" borderId="0" xfId="0" applyNumberFormat="1"/>
    <xf numFmtId="0" fontId="2" fillId="0" borderId="0" xfId="0" applyFont="1" applyAlignment="1">
      <alignment horizontal="left" vertical="center" indent="1"/>
    </xf>
    <xf numFmtId="0" fontId="2" fillId="0" borderId="0" xfId="0" applyFont="1" applyAlignment="1">
      <alignment wrapText="1"/>
    </xf>
    <xf numFmtId="164" fontId="0" fillId="0" borderId="0" xfId="0" applyNumberFormat="1"/>
    <xf numFmtId="0" fontId="1" fillId="2" borderId="0" xfId="0" applyFont="1" applyFill="1"/>
    <xf numFmtId="0" fontId="1" fillId="2" borderId="1" xfId="0" applyFont="1" applyFill="1" applyBorder="1"/>
    <xf numFmtId="164" fontId="1" fillId="2" borderId="2" xfId="0" applyNumberFormat="1" applyFont="1" applyFill="1" applyBorder="1"/>
    <xf numFmtId="0" fontId="1" fillId="2" borderId="2" xfId="0" applyFont="1" applyFill="1" applyBorder="1"/>
    <xf numFmtId="0" fontId="0" fillId="0" borderId="3" xfId="0" applyBorder="1"/>
    <xf numFmtId="0" fontId="0" fillId="3" borderId="0" xfId="0" applyFill="1"/>
    <xf numFmtId="0" fontId="1" fillId="4" borderId="0" xfId="0" applyFont="1" applyFill="1"/>
    <xf numFmtId="1" fontId="1" fillId="4" borderId="0" xfId="0" applyNumberFormat="1" applyFont="1" applyFill="1"/>
    <xf numFmtId="0" fontId="0" fillId="0" borderId="4" xfId="0" applyBorder="1"/>
    <xf numFmtId="0" fontId="1" fillId="4" borderId="0" xfId="0" applyFont="1" applyFill="1" applyAlignment="1">
      <alignment horizontal="right"/>
    </xf>
    <xf numFmtId="0" fontId="1" fillId="0" borderId="0" xfId="0" applyFont="1" applyFill="1" applyAlignment="1">
      <alignment horizontal="right"/>
    </xf>
    <xf numFmtId="0" fontId="1" fillId="0" borderId="0" xfId="0" applyFont="1" applyFill="1"/>
    <xf numFmtId="0" fontId="1" fillId="5" borderId="0" xfId="0" applyFont="1" applyFill="1"/>
    <xf numFmtId="0" fontId="0" fillId="2" borderId="0" xfId="0" applyFill="1"/>
    <xf numFmtId="0" fontId="1" fillId="2" borderId="0" xfId="0" applyFont="1" applyFill="1" applyAlignment="1">
      <alignment horizontal="right"/>
    </xf>
    <xf numFmtId="0" fontId="0" fillId="0" borderId="5" xfId="0" applyBorder="1"/>
    <xf numFmtId="2" fontId="0" fillId="5" borderId="6" xfId="0" applyNumberFormat="1" applyFill="1" applyBorder="1"/>
    <xf numFmtId="2" fontId="0" fillId="5" borderId="4" xfId="0" applyNumberFormat="1" applyFill="1" applyBorder="1"/>
    <xf numFmtId="0" fontId="0" fillId="5" borderId="4" xfId="0" applyFill="1" applyBorder="1"/>
    <xf numFmtId="0" fontId="1" fillId="5" borderId="7" xfId="0" applyFont="1" applyFill="1" applyBorder="1" applyAlignment="1">
      <alignment horizontal="center"/>
    </xf>
    <xf numFmtId="0" fontId="1" fillId="5" borderId="8" xfId="0" applyFont="1" applyFill="1" applyBorder="1" applyAlignment="1">
      <alignment horizontal="center"/>
    </xf>
    <xf numFmtId="0" fontId="1" fillId="5" borderId="9" xfId="0" applyFont="1" applyFill="1" applyBorder="1" applyAlignment="1">
      <alignment horizontal="center"/>
    </xf>
    <xf numFmtId="0" fontId="1" fillId="5" borderId="10" xfId="0" applyFont="1" applyFill="1" applyBorder="1" applyAlignment="1">
      <alignment horizontal="center"/>
    </xf>
    <xf numFmtId="0" fontId="0" fillId="0" borderId="0" xfId="0" applyFill="1"/>
    <xf numFmtId="2" fontId="0" fillId="6" borderId="0" xfId="0" applyNumberFormat="1" applyFill="1"/>
    <xf numFmtId="0" fontId="0" fillId="6" borderId="0" xfId="0" applyFill="1"/>
    <xf numFmtId="1" fontId="1" fillId="2" borderId="0" xfId="0" applyNumberFormat="1" applyFont="1" applyFill="1" applyAlignment="1">
      <alignment horizontal="right"/>
    </xf>
    <xf numFmtId="0" fontId="3" fillId="7" borderId="0" xfId="0" applyFont="1" applyFill="1"/>
    <xf numFmtId="0" fontId="0" fillId="0" borderId="0" xfId="0" applyAlignment="1">
      <alignment horizontal="left" vertical="top" wrapText="1"/>
    </xf>
    <xf numFmtId="0" fontId="0" fillId="0" borderId="0" xfId="0" applyAlignment="1">
      <alignment horizontal="right" vertical="center" indent="1"/>
    </xf>
    <xf numFmtId="0" fontId="0" fillId="0" borderId="0" xfId="0" applyAlignment="1">
      <alignment horizontal="right" vertical="center"/>
    </xf>
    <xf numFmtId="0" fontId="1" fillId="0" borderId="0" xfId="0" applyFont="1" applyAlignment="1">
      <alignment horizontal="center" wrapText="1"/>
    </xf>
    <xf numFmtId="0" fontId="0" fillId="2" borderId="0" xfId="0" applyFill="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8"/>
  <sheetViews>
    <sheetView tabSelected="1" topLeftCell="A91" zoomScaleNormal="100" workbookViewId="0">
      <selection activeCell="C109" sqref="C109"/>
    </sheetView>
  </sheetViews>
  <sheetFormatPr baseColWidth="10" defaultRowHeight="15" x14ac:dyDescent="0.25"/>
  <cols>
    <col min="1" max="1" width="4.42578125" customWidth="1"/>
    <col min="2" max="2" width="16.85546875" customWidth="1"/>
    <col min="5" max="5" width="13.42578125" customWidth="1"/>
    <col min="6" max="6" width="13.85546875" customWidth="1"/>
    <col min="7" max="7" width="12.85546875" customWidth="1"/>
    <col min="8" max="8" width="10.28515625" bestFit="1" customWidth="1"/>
    <col min="9" max="9" width="13.140625" customWidth="1"/>
    <col min="11" max="11" width="6.140625" customWidth="1"/>
    <col min="12" max="12" width="7.140625" bestFit="1" customWidth="1"/>
    <col min="13" max="13" width="36.85546875" customWidth="1"/>
  </cols>
  <sheetData>
    <row r="1" spans="1:8" x14ac:dyDescent="0.25">
      <c r="A1" s="1" t="s">
        <v>0</v>
      </c>
    </row>
    <row r="2" spans="1:8" ht="62.25" customHeight="1" x14ac:dyDescent="0.25">
      <c r="A2" s="38" t="s">
        <v>41</v>
      </c>
      <c r="B2" s="38"/>
      <c r="C2" s="38"/>
      <c r="D2" s="38"/>
      <c r="E2" s="38"/>
      <c r="F2" s="38"/>
      <c r="G2" s="38"/>
      <c r="H2" s="38"/>
    </row>
    <row r="3" spans="1:8" x14ac:dyDescent="0.25">
      <c r="A3" t="s">
        <v>63</v>
      </c>
    </row>
    <row r="4" spans="1:8" x14ac:dyDescent="0.25">
      <c r="A4" t="s">
        <v>42</v>
      </c>
    </row>
    <row r="5" spans="1:8" x14ac:dyDescent="0.25">
      <c r="A5" t="s">
        <v>11</v>
      </c>
    </row>
    <row r="6" spans="1:8" x14ac:dyDescent="0.25">
      <c r="A6" t="s">
        <v>10</v>
      </c>
    </row>
    <row r="7" spans="1:8" x14ac:dyDescent="0.25">
      <c r="A7" t="s">
        <v>1</v>
      </c>
    </row>
    <row r="8" spans="1:8" x14ac:dyDescent="0.25">
      <c r="A8" t="s">
        <v>2</v>
      </c>
    </row>
    <row r="9" spans="1:8" x14ac:dyDescent="0.25">
      <c r="A9" t="s">
        <v>3</v>
      </c>
    </row>
    <row r="10" spans="1:8" x14ac:dyDescent="0.25">
      <c r="A10" s="1" t="s">
        <v>4</v>
      </c>
    </row>
    <row r="11" spans="1:8" x14ac:dyDescent="0.25">
      <c r="A11" t="s">
        <v>5</v>
      </c>
    </row>
    <row r="12" spans="1:8" x14ac:dyDescent="0.25">
      <c r="A12" t="s">
        <v>8</v>
      </c>
    </row>
    <row r="13" spans="1:8" x14ac:dyDescent="0.25">
      <c r="A13" t="s">
        <v>6</v>
      </c>
    </row>
    <row r="14" spans="1:8" x14ac:dyDescent="0.25">
      <c r="A14" t="s">
        <v>7</v>
      </c>
    </row>
    <row r="15" spans="1:8" x14ac:dyDescent="0.25">
      <c r="A15" t="s">
        <v>9</v>
      </c>
    </row>
    <row r="17" spans="1:15" ht="29.25" customHeight="1" x14ac:dyDescent="0.25">
      <c r="A17" s="1" t="s">
        <v>66</v>
      </c>
      <c r="K17" s="41" t="s">
        <v>51</v>
      </c>
      <c r="L17" s="41"/>
    </row>
    <row r="18" spans="1:15" ht="45" x14ac:dyDescent="0.25">
      <c r="A18" t="s">
        <v>12</v>
      </c>
      <c r="H18" s="4" t="s">
        <v>16</v>
      </c>
      <c r="I18" s="4" t="s">
        <v>17</v>
      </c>
      <c r="J18" s="4" t="s">
        <v>37</v>
      </c>
      <c r="K18" s="4" t="s">
        <v>49</v>
      </c>
      <c r="L18" s="4" t="s">
        <v>50</v>
      </c>
      <c r="M18" s="4" t="s">
        <v>39</v>
      </c>
      <c r="N18" s="2"/>
      <c r="O18" s="3"/>
    </row>
    <row r="19" spans="1:15" x14ac:dyDescent="0.25">
      <c r="A19">
        <v>1</v>
      </c>
      <c r="B19" t="s">
        <v>44</v>
      </c>
      <c r="M19" s="5"/>
    </row>
    <row r="20" spans="1:15" x14ac:dyDescent="0.25">
      <c r="A20">
        <v>2</v>
      </c>
      <c r="B20" t="s">
        <v>13</v>
      </c>
      <c r="M20" s="5"/>
    </row>
    <row r="21" spans="1:15" x14ac:dyDescent="0.25">
      <c r="B21" t="s">
        <v>48</v>
      </c>
      <c r="M21" s="5"/>
    </row>
    <row r="22" spans="1:15" x14ac:dyDescent="0.25">
      <c r="A22">
        <v>3</v>
      </c>
      <c r="B22" t="s">
        <v>43</v>
      </c>
      <c r="I22" t="s">
        <v>36</v>
      </c>
      <c r="J22">
        <v>40</v>
      </c>
      <c r="L22">
        <v>1.5</v>
      </c>
      <c r="M22" s="5"/>
    </row>
    <row r="23" spans="1:15" x14ac:dyDescent="0.25">
      <c r="A23">
        <v>4</v>
      </c>
      <c r="B23" t="s">
        <v>14</v>
      </c>
      <c r="K23" s="15">
        <v>5</v>
      </c>
      <c r="M23" s="5"/>
    </row>
    <row r="24" spans="1:15" x14ac:dyDescent="0.25">
      <c r="A24">
        <v>5</v>
      </c>
      <c r="B24" t="s">
        <v>15</v>
      </c>
      <c r="L24" s="15">
        <v>24</v>
      </c>
      <c r="M24" s="5"/>
    </row>
    <row r="25" spans="1:15" x14ac:dyDescent="0.25">
      <c r="A25">
        <v>6</v>
      </c>
      <c r="B25" t="s">
        <v>45</v>
      </c>
      <c r="I25" t="s">
        <v>38</v>
      </c>
      <c r="J25">
        <v>60</v>
      </c>
      <c r="K25" s="6"/>
      <c r="L25" s="6">
        <f>60/(8*1.7)</f>
        <v>4.4117647058823533</v>
      </c>
      <c r="M25" s="5" t="s">
        <v>40</v>
      </c>
    </row>
    <row r="26" spans="1:15" x14ac:dyDescent="0.25">
      <c r="A26">
        <v>7</v>
      </c>
      <c r="B26" t="s">
        <v>46</v>
      </c>
      <c r="I26" t="s">
        <v>36</v>
      </c>
      <c r="J26">
        <v>240</v>
      </c>
      <c r="L26">
        <v>10</v>
      </c>
      <c r="M26" s="5" t="s">
        <v>47</v>
      </c>
    </row>
    <row r="27" spans="1:15" x14ac:dyDescent="0.25">
      <c r="A27">
        <v>8</v>
      </c>
      <c r="B27" t="s">
        <v>18</v>
      </c>
      <c r="L27" s="39">
        <v>4</v>
      </c>
      <c r="M27" s="5"/>
    </row>
    <row r="28" spans="1:15" x14ac:dyDescent="0.25">
      <c r="A28">
        <v>9</v>
      </c>
      <c r="B28" t="s">
        <v>19</v>
      </c>
      <c r="L28" s="39"/>
      <c r="M28" s="5" t="s">
        <v>52</v>
      </c>
    </row>
    <row r="29" spans="1:15" x14ac:dyDescent="0.25">
      <c r="A29">
        <v>10</v>
      </c>
      <c r="B29" t="s">
        <v>20</v>
      </c>
      <c r="L29" s="39"/>
      <c r="M29" s="5"/>
    </row>
    <row r="30" spans="1:15" x14ac:dyDescent="0.25">
      <c r="A30">
        <v>11</v>
      </c>
      <c r="B30" t="s">
        <v>21</v>
      </c>
      <c r="L30" s="39"/>
      <c r="M30" s="5"/>
    </row>
    <row r="31" spans="1:15" x14ac:dyDescent="0.25">
      <c r="A31">
        <v>12</v>
      </c>
      <c r="B31" t="s">
        <v>22</v>
      </c>
      <c r="K31" s="15">
        <v>25</v>
      </c>
      <c r="M31" s="5"/>
    </row>
    <row r="32" spans="1:15" x14ac:dyDescent="0.25">
      <c r="A32">
        <v>13</v>
      </c>
      <c r="B32" t="s">
        <v>23</v>
      </c>
      <c r="L32" s="15">
        <v>8</v>
      </c>
      <c r="M32" s="5"/>
    </row>
    <row r="33" spans="1:13" x14ac:dyDescent="0.25">
      <c r="A33">
        <v>14</v>
      </c>
      <c r="B33" t="s">
        <v>53</v>
      </c>
      <c r="L33" s="15">
        <v>8</v>
      </c>
      <c r="M33" s="5"/>
    </row>
    <row r="34" spans="1:13" x14ac:dyDescent="0.25">
      <c r="A34">
        <v>15</v>
      </c>
      <c r="B34" t="s">
        <v>24</v>
      </c>
      <c r="L34" s="15">
        <v>8</v>
      </c>
      <c r="M34" s="5"/>
    </row>
    <row r="35" spans="1:13" x14ac:dyDescent="0.25">
      <c r="A35">
        <v>16</v>
      </c>
      <c r="B35" t="s">
        <v>54</v>
      </c>
      <c r="I35" t="s">
        <v>36</v>
      </c>
      <c r="J35">
        <v>200</v>
      </c>
      <c r="L35">
        <v>5</v>
      </c>
      <c r="M35" s="5"/>
    </row>
    <row r="36" spans="1:13" x14ac:dyDescent="0.25">
      <c r="A36">
        <v>17</v>
      </c>
      <c r="B36" t="s">
        <v>18</v>
      </c>
      <c r="L36" s="40">
        <v>3</v>
      </c>
      <c r="M36" s="5"/>
    </row>
    <row r="37" spans="1:13" x14ac:dyDescent="0.25">
      <c r="A37">
        <v>18</v>
      </c>
      <c r="B37" t="s">
        <v>19</v>
      </c>
      <c r="L37" s="40"/>
      <c r="M37" s="5"/>
    </row>
    <row r="38" spans="1:13" x14ac:dyDescent="0.25">
      <c r="A38">
        <v>19</v>
      </c>
      <c r="B38" t="s">
        <v>20</v>
      </c>
      <c r="L38" s="40"/>
      <c r="M38" s="5"/>
    </row>
    <row r="39" spans="1:13" x14ac:dyDescent="0.25">
      <c r="A39">
        <v>20</v>
      </c>
      <c r="B39" t="s">
        <v>21</v>
      </c>
      <c r="L39" s="40"/>
      <c r="M39" s="5"/>
    </row>
    <row r="40" spans="1:13" x14ac:dyDescent="0.25">
      <c r="A40">
        <v>21</v>
      </c>
      <c r="B40" t="s">
        <v>25</v>
      </c>
      <c r="L40" s="40">
        <v>5</v>
      </c>
      <c r="M40" s="5"/>
    </row>
    <row r="41" spans="1:13" x14ac:dyDescent="0.25">
      <c r="A41">
        <v>22</v>
      </c>
      <c r="B41" t="s">
        <v>26</v>
      </c>
      <c r="L41" s="40"/>
      <c r="M41" s="7" t="s">
        <v>55</v>
      </c>
    </row>
    <row r="42" spans="1:13" x14ac:dyDescent="0.25">
      <c r="A42">
        <v>23</v>
      </c>
      <c r="B42" t="s">
        <v>27</v>
      </c>
      <c r="L42" s="40"/>
      <c r="M42" s="5"/>
    </row>
    <row r="43" spans="1:13" x14ac:dyDescent="0.25">
      <c r="A43">
        <v>24</v>
      </c>
      <c r="B43" t="s">
        <v>28</v>
      </c>
      <c r="M43" s="5"/>
    </row>
    <row r="44" spans="1:13" x14ac:dyDescent="0.25">
      <c r="A44">
        <v>25</v>
      </c>
      <c r="B44" t="s">
        <v>29</v>
      </c>
      <c r="J44">
        <v>200</v>
      </c>
      <c r="L44">
        <v>5</v>
      </c>
      <c r="M44" s="5"/>
    </row>
    <row r="45" spans="1:13" x14ac:dyDescent="0.25">
      <c r="A45">
        <v>26</v>
      </c>
      <c r="B45" t="s">
        <v>30</v>
      </c>
      <c r="M45" s="5"/>
    </row>
    <row r="46" spans="1:13" x14ac:dyDescent="0.25">
      <c r="A46">
        <v>27</v>
      </c>
      <c r="B46" t="s">
        <v>31</v>
      </c>
      <c r="K46">
        <v>1</v>
      </c>
      <c r="M46" s="5"/>
    </row>
    <row r="47" spans="1:13" x14ac:dyDescent="0.25">
      <c r="A47">
        <v>28</v>
      </c>
      <c r="B47" t="s">
        <v>32</v>
      </c>
      <c r="K47">
        <v>1</v>
      </c>
      <c r="M47" s="5"/>
    </row>
    <row r="48" spans="1:13" x14ac:dyDescent="0.25">
      <c r="A48">
        <v>29</v>
      </c>
      <c r="B48" t="s">
        <v>33</v>
      </c>
      <c r="K48">
        <v>1</v>
      </c>
      <c r="M48" s="5"/>
    </row>
    <row r="49" spans="1:13" ht="34.5" x14ac:dyDescent="0.25">
      <c r="A49">
        <v>30</v>
      </c>
      <c r="B49" t="s">
        <v>34</v>
      </c>
      <c r="I49" t="s">
        <v>56</v>
      </c>
      <c r="J49" t="s">
        <v>57</v>
      </c>
      <c r="K49" s="9">
        <f>(17000/30)/24</f>
        <v>23.611111111111111</v>
      </c>
      <c r="M49" s="8" t="s">
        <v>58</v>
      </c>
    </row>
    <row r="50" spans="1:13" x14ac:dyDescent="0.25">
      <c r="B50" t="s">
        <v>59</v>
      </c>
      <c r="K50" s="9">
        <v>7</v>
      </c>
      <c r="M50" s="8"/>
    </row>
    <row r="51" spans="1:13" x14ac:dyDescent="0.25">
      <c r="B51" t="s">
        <v>60</v>
      </c>
      <c r="K51" s="9">
        <v>4</v>
      </c>
      <c r="M51" s="8"/>
    </row>
    <row r="52" spans="1:13" x14ac:dyDescent="0.25">
      <c r="B52" t="s">
        <v>61</v>
      </c>
      <c r="K52" s="9"/>
      <c r="M52" s="8"/>
    </row>
    <row r="53" spans="1:13" x14ac:dyDescent="0.25">
      <c r="A53">
        <v>31</v>
      </c>
      <c r="B53" t="s">
        <v>35</v>
      </c>
      <c r="H53" s="14"/>
      <c r="I53" s="14"/>
      <c r="J53" s="14"/>
      <c r="K53" s="14"/>
      <c r="L53" s="14"/>
    </row>
    <row r="54" spans="1:13" x14ac:dyDescent="0.25">
      <c r="K54" s="9">
        <f>SUM(K19:K53)</f>
        <v>67.611111111111114</v>
      </c>
      <c r="L54" s="9">
        <f>SUM(L19:L53)</f>
        <v>85.911764705882348</v>
      </c>
    </row>
    <row r="55" spans="1:13" x14ac:dyDescent="0.25">
      <c r="L55" s="6">
        <f>L54/24</f>
        <v>3.579656862745098</v>
      </c>
    </row>
    <row r="56" spans="1:13" x14ac:dyDescent="0.25">
      <c r="J56" t="s">
        <v>62</v>
      </c>
      <c r="K56" s="9">
        <f>K54+L55</f>
        <v>71.190767973856211</v>
      </c>
    </row>
    <row r="57" spans="1:13" ht="15.75" thickBot="1" x14ac:dyDescent="0.3">
      <c r="I57" t="s">
        <v>64</v>
      </c>
      <c r="K57">
        <v>10</v>
      </c>
    </row>
    <row r="58" spans="1:13" ht="15.75" thickBot="1" x14ac:dyDescent="0.3">
      <c r="J58" s="11" t="s">
        <v>65</v>
      </c>
      <c r="K58" s="12">
        <f>SUM(K56:K57)</f>
        <v>81.190767973856211</v>
      </c>
      <c r="L58" s="13" t="s">
        <v>49</v>
      </c>
    </row>
    <row r="60" spans="1:13" x14ac:dyDescent="0.25">
      <c r="A60" t="s">
        <v>67</v>
      </c>
      <c r="C60" t="s">
        <v>68</v>
      </c>
    </row>
    <row r="62" spans="1:13" x14ac:dyDescent="0.25">
      <c r="A62" s="1" t="s">
        <v>69</v>
      </c>
    </row>
    <row r="63" spans="1:13" x14ac:dyDescent="0.25">
      <c r="A63" s="1"/>
      <c r="B63" t="s">
        <v>70</v>
      </c>
      <c r="F63">
        <f>20*7</f>
        <v>140</v>
      </c>
      <c r="G63" t="s">
        <v>73</v>
      </c>
      <c r="H63">
        <f>F63/10000</f>
        <v>1.4E-2</v>
      </c>
      <c r="I63" t="s">
        <v>72</v>
      </c>
    </row>
    <row r="64" spans="1:13" x14ac:dyDescent="0.25">
      <c r="A64" s="1"/>
      <c r="B64" t="s">
        <v>71</v>
      </c>
      <c r="F64">
        <v>5000</v>
      </c>
      <c r="G64" t="s">
        <v>72</v>
      </c>
    </row>
    <row r="65" spans="1:12" x14ac:dyDescent="0.25">
      <c r="A65" s="1"/>
      <c r="C65" t="s">
        <v>74</v>
      </c>
      <c r="F65" s="9">
        <f>F64/H63</f>
        <v>357142.85714285716</v>
      </c>
      <c r="G65" t="s">
        <v>75</v>
      </c>
    </row>
    <row r="66" spans="1:12" x14ac:dyDescent="0.25">
      <c r="A66" s="1"/>
      <c r="C66" t="s">
        <v>76</v>
      </c>
      <c r="F66" s="9">
        <f>F65*0.02</f>
        <v>7142.8571428571431</v>
      </c>
      <c r="G66" t="s">
        <v>75</v>
      </c>
    </row>
    <row r="67" spans="1:12" x14ac:dyDescent="0.25">
      <c r="A67" s="1"/>
      <c r="D67" s="16" t="s">
        <v>77</v>
      </c>
      <c r="E67" s="16"/>
      <c r="F67" s="17">
        <f>SUM(F65:F66)</f>
        <v>364285.71428571432</v>
      </c>
      <c r="G67" s="16" t="s">
        <v>75</v>
      </c>
    </row>
    <row r="68" spans="1:12" x14ac:dyDescent="0.25">
      <c r="A68" s="1"/>
    </row>
    <row r="69" spans="1:12" x14ac:dyDescent="0.25">
      <c r="A69" s="1" t="s">
        <v>78</v>
      </c>
    </row>
    <row r="70" spans="1:12" x14ac:dyDescent="0.25">
      <c r="C70" t="s">
        <v>79</v>
      </c>
      <c r="G70" t="s">
        <v>80</v>
      </c>
      <c r="I70" t="s">
        <v>81</v>
      </c>
    </row>
    <row r="71" spans="1:12" x14ac:dyDescent="0.25">
      <c r="H71" s="16" t="s">
        <v>82</v>
      </c>
      <c r="I71" s="16">
        <f>(40*42*40)/(20*7*1)</f>
        <v>480</v>
      </c>
      <c r="J71" s="16" t="s">
        <v>83</v>
      </c>
    </row>
    <row r="72" spans="1:12" x14ac:dyDescent="0.25">
      <c r="C72" t="s">
        <v>90</v>
      </c>
      <c r="H72" s="19" t="s">
        <v>91</v>
      </c>
      <c r="I72" s="16">
        <f>(20*7*1)/0.8</f>
        <v>175</v>
      </c>
      <c r="J72" s="16" t="s">
        <v>92</v>
      </c>
      <c r="K72" s="22">
        <v>0.17499999999999999</v>
      </c>
      <c r="L72" s="22" t="s">
        <v>93</v>
      </c>
    </row>
    <row r="73" spans="1:12" x14ac:dyDescent="0.25">
      <c r="H73" s="20"/>
      <c r="I73" s="21"/>
      <c r="J73" s="21"/>
    </row>
    <row r="74" spans="1:12" x14ac:dyDescent="0.25">
      <c r="F74" s="23" t="s">
        <v>94</v>
      </c>
      <c r="G74" s="23"/>
      <c r="H74" s="24">
        <f>K72*I71</f>
        <v>84</v>
      </c>
      <c r="I74" s="10" t="s">
        <v>95</v>
      </c>
      <c r="J74" s="10"/>
      <c r="K74" s="23"/>
    </row>
    <row r="75" spans="1:12" x14ac:dyDescent="0.25">
      <c r="F75" s="23" t="s">
        <v>96</v>
      </c>
      <c r="G75" s="23"/>
      <c r="H75" s="24">
        <f>40*42*40</f>
        <v>67200</v>
      </c>
      <c r="I75" s="10" t="s">
        <v>97</v>
      </c>
      <c r="J75" s="10">
        <f>H75/100000</f>
        <v>0.67200000000000004</v>
      </c>
      <c r="K75" s="23" t="s">
        <v>98</v>
      </c>
    </row>
    <row r="76" spans="1:12" x14ac:dyDescent="0.25">
      <c r="E76" s="23" t="s">
        <v>120</v>
      </c>
      <c r="F76" s="23"/>
      <c r="G76" s="23"/>
      <c r="H76" s="36">
        <f>F65/I71</f>
        <v>744.04761904761904</v>
      </c>
      <c r="I76" s="10" t="s">
        <v>121</v>
      </c>
      <c r="J76" s="10"/>
      <c r="K76" s="23"/>
    </row>
    <row r="77" spans="1:12" ht="15.75" thickBot="1" x14ac:dyDescent="0.3">
      <c r="B77" t="s">
        <v>84</v>
      </c>
    </row>
    <row r="78" spans="1:12" x14ac:dyDescent="0.25">
      <c r="E78" s="29" t="s">
        <v>99</v>
      </c>
      <c r="F78" s="30" t="s">
        <v>99</v>
      </c>
    </row>
    <row r="79" spans="1:12" ht="15.75" thickBot="1" x14ac:dyDescent="0.3">
      <c r="C79" s="18" t="s">
        <v>85</v>
      </c>
      <c r="D79" s="25" t="s">
        <v>89</v>
      </c>
      <c r="E79" s="31" t="s">
        <v>100</v>
      </c>
      <c r="F79" s="32" t="s">
        <v>101</v>
      </c>
    </row>
    <row r="80" spans="1:12" x14ac:dyDescent="0.25">
      <c r="B80" s="18" t="s">
        <v>86</v>
      </c>
      <c r="C80" s="18">
        <v>33.200000000000003</v>
      </c>
      <c r="D80" s="25">
        <v>28180</v>
      </c>
      <c r="E80" s="26">
        <f>D80/H74</f>
        <v>335.47619047619048</v>
      </c>
      <c r="F80" s="26">
        <f>C80/J75</f>
        <v>49.404761904761905</v>
      </c>
    </row>
    <row r="81" spans="2:10" x14ac:dyDescent="0.25">
      <c r="B81" s="18" t="s">
        <v>87</v>
      </c>
      <c r="C81" s="18">
        <v>66.400000000000006</v>
      </c>
      <c r="D81" s="25">
        <v>28750</v>
      </c>
      <c r="E81" s="27">
        <f>D81/H74</f>
        <v>342.26190476190476</v>
      </c>
      <c r="F81" s="27">
        <f>C81/J75</f>
        <v>98.80952380952381</v>
      </c>
    </row>
    <row r="82" spans="2:10" x14ac:dyDescent="0.25">
      <c r="B82" s="18" t="s">
        <v>88</v>
      </c>
      <c r="C82" s="18">
        <v>76.400000000000006</v>
      </c>
      <c r="D82" s="25">
        <v>28560</v>
      </c>
      <c r="E82" s="28">
        <f>D82/H74</f>
        <v>340</v>
      </c>
      <c r="F82" s="27">
        <f>C82/J75</f>
        <v>113.69047619047619</v>
      </c>
    </row>
    <row r="84" spans="2:10" x14ac:dyDescent="0.25">
      <c r="C84" t="s">
        <v>108</v>
      </c>
    </row>
    <row r="85" spans="2:10" x14ac:dyDescent="0.25">
      <c r="C85" t="s">
        <v>102</v>
      </c>
    </row>
    <row r="86" spans="2:10" x14ac:dyDescent="0.25">
      <c r="C86" t="s">
        <v>103</v>
      </c>
    </row>
    <row r="87" spans="2:10" x14ac:dyDescent="0.25">
      <c r="C87" t="s">
        <v>104</v>
      </c>
    </row>
    <row r="88" spans="2:10" x14ac:dyDescent="0.25">
      <c r="C88" t="s">
        <v>105</v>
      </c>
    </row>
    <row r="89" spans="2:10" x14ac:dyDescent="0.25">
      <c r="C89" t="s">
        <v>106</v>
      </c>
    </row>
    <row r="90" spans="2:10" x14ac:dyDescent="0.25">
      <c r="B90" t="s">
        <v>107</v>
      </c>
    </row>
    <row r="91" spans="2:10" x14ac:dyDescent="0.25">
      <c r="C91" t="s">
        <v>109</v>
      </c>
    </row>
    <row r="92" spans="2:10" x14ac:dyDescent="0.25">
      <c r="C92" t="s">
        <v>111</v>
      </c>
      <c r="D92" t="s">
        <v>110</v>
      </c>
      <c r="E92">
        <f>49*H74</f>
        <v>4116</v>
      </c>
      <c r="F92" t="s">
        <v>95</v>
      </c>
      <c r="H92" s="23" t="s">
        <v>128</v>
      </c>
      <c r="I92" s="42" t="s">
        <v>129</v>
      </c>
      <c r="J92" s="23" t="s">
        <v>130</v>
      </c>
    </row>
    <row r="93" spans="2:10" x14ac:dyDescent="0.25">
      <c r="C93" t="s">
        <v>112</v>
      </c>
      <c r="E93" s="34">
        <f>E92/D80*100</f>
        <v>14.606103619588358</v>
      </c>
      <c r="F93" s="35" t="s">
        <v>113</v>
      </c>
      <c r="H93" s="23">
        <f>744/49</f>
        <v>15.183673469387756</v>
      </c>
      <c r="I93" s="42">
        <v>16</v>
      </c>
      <c r="J93" s="23">
        <f>2800*16</f>
        <v>44800</v>
      </c>
    </row>
    <row r="94" spans="2:10" x14ac:dyDescent="0.25">
      <c r="C94" t="s">
        <v>114</v>
      </c>
      <c r="H94" s="23"/>
      <c r="I94" s="42"/>
      <c r="J94" s="23"/>
    </row>
    <row r="95" spans="2:10" x14ac:dyDescent="0.25">
      <c r="C95" t="s">
        <v>111</v>
      </c>
      <c r="D95" t="s">
        <v>115</v>
      </c>
      <c r="E95" s="33">
        <f>98*H74</f>
        <v>8232</v>
      </c>
      <c r="F95" s="33" t="s">
        <v>95</v>
      </c>
      <c r="H95" s="23"/>
      <c r="I95" s="42"/>
      <c r="J95" s="23"/>
    </row>
    <row r="96" spans="2:10" x14ac:dyDescent="0.25">
      <c r="C96" t="s">
        <v>112</v>
      </c>
      <c r="E96" s="34">
        <f>E95/D81*100</f>
        <v>28.633043478260873</v>
      </c>
      <c r="F96" s="35" t="s">
        <v>113</v>
      </c>
      <c r="H96" s="23">
        <f>744/98</f>
        <v>7.591836734693878</v>
      </c>
      <c r="I96" s="42">
        <v>8</v>
      </c>
      <c r="J96" s="23">
        <f>3800*8</f>
        <v>30400</v>
      </c>
    </row>
    <row r="97" spans="2:10" x14ac:dyDescent="0.25">
      <c r="C97" t="s">
        <v>116</v>
      </c>
      <c r="H97" s="23"/>
      <c r="I97" s="42"/>
      <c r="J97" s="23"/>
    </row>
    <row r="98" spans="2:10" x14ac:dyDescent="0.25">
      <c r="C98" t="s">
        <v>111</v>
      </c>
      <c r="D98" t="s">
        <v>117</v>
      </c>
      <c r="E98">
        <f>113*84</f>
        <v>9492</v>
      </c>
      <c r="F98" t="s">
        <v>95</v>
      </c>
      <c r="H98" s="23"/>
      <c r="I98" s="42"/>
      <c r="J98" s="23"/>
    </row>
    <row r="99" spans="2:10" x14ac:dyDescent="0.25">
      <c r="C99" t="s">
        <v>112</v>
      </c>
      <c r="E99" s="34">
        <f>E98/D82*100</f>
        <v>33.235294117647058</v>
      </c>
      <c r="F99" s="35" t="s">
        <v>113</v>
      </c>
      <c r="H99" s="23">
        <f>744/113</f>
        <v>6.5840707964601766</v>
      </c>
      <c r="I99" s="42">
        <v>7</v>
      </c>
      <c r="J99" s="23">
        <f>4000*7</f>
        <v>28000</v>
      </c>
    </row>
    <row r="101" spans="2:10" x14ac:dyDescent="0.25">
      <c r="B101" t="s">
        <v>118</v>
      </c>
    </row>
    <row r="102" spans="2:10" x14ac:dyDescent="0.25">
      <c r="C102" t="s">
        <v>119</v>
      </c>
      <c r="F102" t="s">
        <v>122</v>
      </c>
      <c r="G102" s="9">
        <f>744/113</f>
        <v>6.5840707964601766</v>
      </c>
      <c r="H102" t="s">
        <v>123</v>
      </c>
    </row>
    <row r="103" spans="2:10" x14ac:dyDescent="0.25">
      <c r="E103" s="37" t="s">
        <v>124</v>
      </c>
      <c r="F103" s="37"/>
      <c r="G103" s="37"/>
    </row>
    <row r="105" spans="2:10" x14ac:dyDescent="0.25">
      <c r="B105" t="s">
        <v>125</v>
      </c>
    </row>
    <row r="106" spans="2:10" x14ac:dyDescent="0.25">
      <c r="B106" t="s">
        <v>126</v>
      </c>
    </row>
    <row r="107" spans="2:10" x14ac:dyDescent="0.25">
      <c r="B107" t="s">
        <v>131</v>
      </c>
    </row>
    <row r="108" spans="2:10" x14ac:dyDescent="0.25">
      <c r="B108" t="s">
        <v>127</v>
      </c>
      <c r="C108" t="s">
        <v>132</v>
      </c>
    </row>
  </sheetData>
  <mergeCells count="5">
    <mergeCell ref="A2:H2"/>
    <mergeCell ref="K17:L17"/>
    <mergeCell ref="L27:L30"/>
    <mergeCell ref="L36:L39"/>
    <mergeCell ref="L40:L42"/>
  </mergeCells>
  <pageMargins left="0.39370078740157483" right="0.27559055118110237" top="0.35433070866141736" bottom="0.35433070866141736" header="0.31496062992125984" footer="0.31496062992125984"/>
  <pageSetup scale="74" fitToHeight="4"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EJEMPLO</vt:lpstr>
      <vt:lpstr>Hoja2</vt:lpstr>
      <vt:lpstr>Hoja3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Hugo Oviedo Bellot</dc:creator>
  <cp:lastModifiedBy>Ing Oviedo</cp:lastModifiedBy>
  <cp:lastPrinted>2017-09-12T12:10:00Z</cp:lastPrinted>
  <dcterms:created xsi:type="dcterms:W3CDTF">2015-09-08T12:31:05Z</dcterms:created>
  <dcterms:modified xsi:type="dcterms:W3CDTF">2017-09-12T12:22:57Z</dcterms:modified>
</cp:coreProperties>
</file>