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EC.PROD_QQ\G_2017\"/>
    </mc:Choice>
  </mc:AlternateContent>
  <bookViews>
    <workbookView xWindow="240" yWindow="75" windowWidth="20055" windowHeight="7935"/>
  </bookViews>
  <sheets>
    <sheet name="EJEMPLO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76" i="1" l="1"/>
  <c r="E78" i="1" s="1"/>
  <c r="C59" i="1"/>
  <c r="C58" i="1"/>
  <c r="D34" i="1" l="1"/>
  <c r="AG36" i="1"/>
  <c r="AB37" i="1" s="1"/>
  <c r="AB29" i="1"/>
  <c r="S5" i="1"/>
  <c r="Z5" i="1" s="1"/>
  <c r="S6" i="1"/>
  <c r="Z6" i="1" s="1"/>
  <c r="S7" i="1"/>
  <c r="Z7" i="1" s="1"/>
  <c r="S8" i="1"/>
  <c r="Z8" i="1" s="1"/>
  <c r="S9" i="1"/>
  <c r="Z9" i="1" s="1"/>
  <c r="S10" i="1"/>
  <c r="Z10" i="1" s="1"/>
  <c r="S11" i="1"/>
  <c r="Z11" i="1" s="1"/>
  <c r="S12" i="1"/>
  <c r="Z12" i="1" s="1"/>
  <c r="S13" i="1"/>
  <c r="Z13" i="1" s="1"/>
  <c r="S14" i="1"/>
  <c r="Z14" i="1" s="1"/>
  <c r="S15" i="1"/>
  <c r="Z15" i="1" s="1"/>
  <c r="S16" i="1"/>
  <c r="Z16" i="1" s="1"/>
  <c r="S17" i="1"/>
  <c r="Z17" i="1" s="1"/>
  <c r="S18" i="1"/>
  <c r="Z18" i="1" s="1"/>
  <c r="S19" i="1"/>
  <c r="Z19" i="1" s="1"/>
  <c r="S20" i="1"/>
  <c r="Z20" i="1" s="1"/>
  <c r="S21" i="1"/>
  <c r="Z21" i="1" s="1"/>
  <c r="S22" i="1"/>
  <c r="Z22" i="1" s="1"/>
  <c r="S23" i="1"/>
  <c r="Z23" i="1" s="1"/>
  <c r="S24" i="1"/>
  <c r="Z24" i="1" s="1"/>
  <c r="S4" i="1"/>
  <c r="Z4" i="1" s="1"/>
  <c r="R5" i="1"/>
  <c r="T5" i="1" s="1"/>
  <c r="U5" i="1" s="1"/>
  <c r="AB5" i="1" s="1"/>
  <c r="R6" i="1"/>
  <c r="T6" i="1" s="1"/>
  <c r="U6" i="1" s="1"/>
  <c r="AB6" i="1" s="1"/>
  <c r="R7" i="1"/>
  <c r="T7" i="1" s="1"/>
  <c r="U7" i="1" s="1"/>
  <c r="AB7" i="1" s="1"/>
  <c r="R8" i="1"/>
  <c r="T8" i="1" s="1"/>
  <c r="U8" i="1" s="1"/>
  <c r="AB8" i="1" s="1"/>
  <c r="R9" i="1"/>
  <c r="T9" i="1" s="1"/>
  <c r="U9" i="1" s="1"/>
  <c r="AB9" i="1" s="1"/>
  <c r="R10" i="1"/>
  <c r="T10" i="1" s="1"/>
  <c r="U10" i="1" s="1"/>
  <c r="AB10" i="1" s="1"/>
  <c r="R11" i="1"/>
  <c r="T11" i="1" s="1"/>
  <c r="U11" i="1" s="1"/>
  <c r="AB11" i="1" s="1"/>
  <c r="R12" i="1"/>
  <c r="T12" i="1" s="1"/>
  <c r="U12" i="1" s="1"/>
  <c r="AB12" i="1" s="1"/>
  <c r="R13" i="1"/>
  <c r="T13" i="1" s="1"/>
  <c r="U13" i="1" s="1"/>
  <c r="AB13" i="1" s="1"/>
  <c r="R14" i="1"/>
  <c r="T14" i="1" s="1"/>
  <c r="U14" i="1" s="1"/>
  <c r="AB14" i="1" s="1"/>
  <c r="R15" i="1"/>
  <c r="T15" i="1" s="1"/>
  <c r="U15" i="1" s="1"/>
  <c r="AB15" i="1" s="1"/>
  <c r="R16" i="1"/>
  <c r="T16" i="1" s="1"/>
  <c r="U16" i="1" s="1"/>
  <c r="AB16" i="1" s="1"/>
  <c r="R17" i="1"/>
  <c r="T17" i="1" s="1"/>
  <c r="U17" i="1" s="1"/>
  <c r="AB17" i="1" s="1"/>
  <c r="R18" i="1"/>
  <c r="X18" i="1" s="1"/>
  <c r="R19" i="1"/>
  <c r="T19" i="1" s="1"/>
  <c r="U19" i="1" s="1"/>
  <c r="AB19" i="1" s="1"/>
  <c r="R20" i="1"/>
  <c r="T20" i="1" s="1"/>
  <c r="U20" i="1" s="1"/>
  <c r="AB20" i="1" s="1"/>
  <c r="R21" i="1"/>
  <c r="T21" i="1" s="1"/>
  <c r="U21" i="1" s="1"/>
  <c r="AB21" i="1" s="1"/>
  <c r="R22" i="1"/>
  <c r="T22" i="1" s="1"/>
  <c r="U22" i="1" s="1"/>
  <c r="AB22" i="1" s="1"/>
  <c r="R23" i="1"/>
  <c r="X23" i="1" s="1"/>
  <c r="R24" i="1"/>
  <c r="T24" i="1" s="1"/>
  <c r="U24" i="1" s="1"/>
  <c r="AB24" i="1" s="1"/>
  <c r="R4" i="1"/>
  <c r="T4" i="1" s="1"/>
  <c r="U4" i="1" s="1"/>
  <c r="AB4" i="1" s="1"/>
  <c r="E49" i="1"/>
  <c r="B35" i="1"/>
  <c r="C35" i="1" s="1"/>
  <c r="D35" i="1" s="1"/>
  <c r="I35" i="1" l="1"/>
  <c r="T18" i="1"/>
  <c r="U18" i="1" s="1"/>
  <c r="AB18" i="1" s="1"/>
  <c r="X5" i="1"/>
  <c r="X20" i="1"/>
  <c r="X16" i="1"/>
  <c r="X10" i="1"/>
  <c r="X6" i="1"/>
  <c r="X19" i="1"/>
  <c r="X15" i="1"/>
  <c r="X8" i="1"/>
  <c r="X24" i="1"/>
  <c r="X13" i="1"/>
  <c r="I34" i="1"/>
  <c r="X17" i="1"/>
  <c r="X12" i="1"/>
  <c r="X22" i="1"/>
  <c r="X21" i="1"/>
  <c r="X14" i="1"/>
  <c r="X11" i="1"/>
  <c r="X9" i="1"/>
  <c r="X7" i="1"/>
  <c r="X4" i="1"/>
  <c r="S25" i="1"/>
  <c r="R25" i="1"/>
  <c r="T23" i="1"/>
  <c r="U23" i="1" s="1"/>
  <c r="B36" i="1"/>
  <c r="C36" i="1" s="1"/>
  <c r="D36" i="1" s="1"/>
  <c r="U25" i="1" l="1"/>
  <c r="AB41" i="1" s="1"/>
  <c r="AB23" i="1"/>
  <c r="I36" i="1"/>
  <c r="Y39" i="1"/>
  <c r="Y51" i="1"/>
  <c r="AB52" i="1"/>
  <c r="Y30" i="1"/>
  <c r="AC31" i="1"/>
  <c r="AG30" i="1"/>
  <c r="B37" i="1"/>
  <c r="C37" i="1" s="1"/>
  <c r="D37" i="1" s="1"/>
  <c r="I37" i="1" l="1"/>
  <c r="B38" i="1"/>
  <c r="C38" i="1" s="1"/>
  <c r="D38" i="1" s="1"/>
  <c r="I38" i="1" l="1"/>
  <c r="B39" i="1"/>
  <c r="C39" i="1" s="1"/>
  <c r="D39" i="1" s="1"/>
  <c r="I39" i="1" l="1"/>
  <c r="B40" i="1"/>
  <c r="C40" i="1" s="1"/>
  <c r="D40" i="1" s="1"/>
  <c r="I40" i="1" l="1"/>
  <c r="B41" i="1"/>
  <c r="C41" i="1" s="1"/>
  <c r="D41" i="1" s="1"/>
  <c r="I41" i="1" l="1"/>
  <c r="B42" i="1"/>
  <c r="C42" i="1" s="1"/>
  <c r="D42" i="1" s="1"/>
  <c r="I42" i="1" l="1"/>
  <c r="B43" i="1"/>
  <c r="C43" i="1" s="1"/>
  <c r="D43" i="1" s="1"/>
  <c r="I43" i="1" l="1"/>
  <c r="B44" i="1"/>
  <c r="C44" i="1" s="1"/>
  <c r="D44" i="1" s="1"/>
  <c r="I44" i="1" l="1"/>
  <c r="B45" i="1"/>
  <c r="C45" i="1" s="1"/>
  <c r="D45" i="1" s="1"/>
  <c r="I45" i="1" l="1"/>
  <c r="B46" i="1"/>
  <c r="C46" i="1" s="1"/>
  <c r="D46" i="1" s="1"/>
  <c r="I46" i="1" l="1"/>
  <c r="B47" i="1"/>
  <c r="C47" i="1" s="1"/>
  <c r="D47" i="1" s="1"/>
  <c r="I47" i="1" l="1"/>
  <c r="B48" i="1"/>
  <c r="C48" i="1" s="1"/>
  <c r="D48" i="1" s="1"/>
  <c r="I48" i="1" l="1"/>
  <c r="D49" i="1"/>
  <c r="F48" i="1" s="1"/>
  <c r="G48" i="1" s="1"/>
  <c r="C60" i="1" l="1"/>
  <c r="F35" i="1"/>
  <c r="G35" i="1" s="1"/>
  <c r="F34" i="1"/>
  <c r="G34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G49" i="1" l="1"/>
  <c r="C63" i="1" s="1"/>
  <c r="C64" i="1" s="1"/>
</calcChain>
</file>

<file path=xl/sharedStrings.xml><?xml version="1.0" encoding="utf-8"?>
<sst xmlns="http://schemas.openxmlformats.org/spreadsheetml/2006/main" count="175" uniqueCount="151">
  <si>
    <t>A.- PROCESOS IDENTIFICADOS:</t>
  </si>
  <si>
    <t>Nro.</t>
  </si>
  <si>
    <t>Especificaciones</t>
  </si>
  <si>
    <t>Proceso</t>
  </si>
  <si>
    <t>Caract. De calidad</t>
  </si>
  <si>
    <t>Criticidad</t>
  </si>
  <si>
    <t>B</t>
  </si>
  <si>
    <t>A</t>
  </si>
  <si>
    <t>C</t>
  </si>
  <si>
    <t>Observ.- costo</t>
  </si>
  <si>
    <t>A= Muy Crítico  B=Crítico   C= No crítico</t>
  </si>
  <si>
    <t>CLASE</t>
  </si>
  <si>
    <t>INTERVALO DE CLASE</t>
  </si>
  <si>
    <t>Xi</t>
  </si>
  <si>
    <t>Frec.</t>
  </si>
  <si>
    <t>S</t>
  </si>
  <si>
    <t>S^2</t>
  </si>
  <si>
    <t>Xi media de los puntos medios de cada clase =</t>
  </si>
  <si>
    <t>S Desviación estándar =</t>
  </si>
  <si>
    <t>T = LTS - LTI  =</t>
  </si>
  <si>
    <t>LTS =</t>
  </si>
  <si>
    <t>LTI =</t>
  </si>
  <si>
    <t>LCI =</t>
  </si>
  <si>
    <t>LCS =</t>
  </si>
  <si>
    <t xml:space="preserve">M= (LCS+LCI)/2  = </t>
  </si>
  <si>
    <t>K=I M - Xi I/ (T/2) =</t>
  </si>
  <si>
    <t>Cp = (LTS-LTI)/6S   =</t>
  </si>
  <si>
    <t>Potencial</t>
  </si>
  <si>
    <t>Real</t>
  </si>
  <si>
    <t>Cpk = (1-K)Cp  =</t>
  </si>
  <si>
    <r>
      <rPr>
        <b/>
        <sz val="10"/>
        <color theme="1"/>
        <rFont val="Arial Narrow"/>
        <family val="2"/>
      </rPr>
      <t>EL LIMITE DE TOLERANCIA T</t>
    </r>
    <r>
      <rPr>
        <sz val="10"/>
        <color theme="1"/>
        <rFont val="Arial Narrow"/>
        <family val="2"/>
      </rPr>
      <t xml:space="preserve"> que es la característica de calidad del cliente es:</t>
    </r>
  </si>
  <si>
    <r>
      <rPr>
        <b/>
        <sz val="10"/>
        <color theme="1"/>
        <rFont val="Arial Narrow"/>
        <family val="2"/>
      </rPr>
      <t>EL LIMITE DE CONTROL</t>
    </r>
    <r>
      <rPr>
        <sz val="10"/>
        <color theme="1"/>
        <rFont val="Arial Narrow"/>
        <family val="2"/>
      </rPr>
      <t xml:space="preserve">, se ha obtenido del proceso normal (es un dato) y es: </t>
    </r>
  </si>
  <si>
    <t>MUESTRA</t>
  </si>
  <si>
    <t>MEDIA</t>
  </si>
  <si>
    <t>RANGO</t>
  </si>
  <si>
    <t>VARIANZA</t>
  </si>
  <si>
    <t>DESV. ESTANDAR</t>
  </si>
  <si>
    <t>PROMEDIOS</t>
  </si>
  <si>
    <t>TABLA NRO. 1</t>
  </si>
  <si>
    <t>ESFUERZO DE ROTURA EN KG/CM2</t>
  </si>
  <si>
    <t>Una fábrica de pernos cierra un contrato para la provisión de 800.000 pernos M12X25mm de rosca fina con tuercas y arandelas (volandas) planas y de presión. Los pernos se destinarán a ajustar tanques de alta presión, por tanto la CARACTERISTICA DE CALIDAD que exige el cliente es la RESISTENCIA A LA ROTURA. Este esfuerzo de resistencia a la rotura al ajustar las tuercas se obtiene en laboratorios con máquinas especiales que nos muestran los siguientes resultados (VER TABLA 1).</t>
  </si>
  <si>
    <t>TURNO DE TRABAJO</t>
  </si>
  <si>
    <t>8,00 A 15,00 MANUEL RODRIGUEZ</t>
  </si>
  <si>
    <t>16,00 A 23,00 JUAN COLQUE</t>
  </si>
  <si>
    <t>24,00 A 7,00 ESTHER ROJAS</t>
  </si>
  <si>
    <t>PREGUNTAS:</t>
  </si>
  <si>
    <t>B) Identifique las fallas y recomiende las posibles soluciones mediante una Espina de Pez de Ishikawa</t>
  </si>
  <si>
    <t>C) Elabore UN PLAN DE CALIDAD para las 105 muestras con un criterio de producto de exportación S-4; NAC = 18% y N=105</t>
  </si>
  <si>
    <t>Las otras características de calidad son:</t>
  </si>
  <si>
    <t>1.- Dimensiones: largo = 25 +0,1 - 0-2 mm</t>
  </si>
  <si>
    <t>2.- Diámetro 12 +0,01 -0,01 mm</t>
  </si>
  <si>
    <t>3.- Dureza Brinell 350</t>
  </si>
  <si>
    <t>Dado que es un pedido muy especial, deciden fabricar una cantidad de muestra de 500 unidades antes de iniciar la producción.</t>
  </si>
  <si>
    <t>Forjado de los ejes de acero</t>
  </si>
  <si>
    <t xml:space="preserve">Corte </t>
  </si>
  <si>
    <t>Estampado para la rosca</t>
  </si>
  <si>
    <t>Pulido</t>
  </si>
  <si>
    <t>Tratamiento térmico</t>
  </si>
  <si>
    <t>Producto final</t>
  </si>
  <si>
    <t>Diámetro del eje</t>
  </si>
  <si>
    <t>D=13 mm</t>
  </si>
  <si>
    <t>Longitud del eje</t>
  </si>
  <si>
    <t>L= 26 mm</t>
  </si>
  <si>
    <t>Rosca Fina</t>
  </si>
  <si>
    <t>p=1 mm</t>
  </si>
  <si>
    <t>000 (triple cero)</t>
  </si>
  <si>
    <t>5 micrones</t>
  </si>
  <si>
    <t>Cromado superficial</t>
  </si>
  <si>
    <t>350 HB</t>
  </si>
  <si>
    <t>Perno M12x25</t>
  </si>
  <si>
    <t>Costo de producción = 0,86 US$/unidad. Venta +25% utilidad</t>
  </si>
  <si>
    <t>De los procesos identificados vemos que hay 1 Muy Crítico: Producto final.</t>
  </si>
  <si>
    <t xml:space="preserve">HOJA DE VERIFICACION: </t>
  </si>
  <si>
    <t>En esta hoja de verificación o recogida de datos, se ha controlado el Esfuerzo de rotura de 500 unidades obtenidas aleatoriamente.</t>
  </si>
  <si>
    <t>El cliente ha estipulado.</t>
  </si>
  <si>
    <t>Esf. Rotura T= 1500 +200 -50 Kg/cm2</t>
  </si>
  <si>
    <t xml:space="preserve">T = 1500 +200 -50 Kg/cm2   =&gt;  </t>
  </si>
  <si>
    <t xml:space="preserve">           LC = 1500 +300 - 100 Kg/cm2    =&gt;</t>
  </si>
  <si>
    <t>PARA GRAF.</t>
  </si>
  <si>
    <t>PREGUNTAS: Determine:</t>
  </si>
  <si>
    <t>A) CAPACIDAD DEL PROCESO</t>
  </si>
  <si>
    <t>B) INDICES DE CAPACIDAD</t>
  </si>
  <si>
    <t>C) QUE TIPO DE PROCESO ES?</t>
  </si>
  <si>
    <t>D) OBSERVANDO EL HISTOGRAMA, A QUÉ TIPO DE PRODUCCIÓN SE AJUSTA</t>
  </si>
  <si>
    <t>SEGÚN LA CLASIFICACION ESTADÍSTICA?</t>
  </si>
  <si>
    <t>A) Elabore los graficos de control X-P; X-R y X-S. el proceso esta bajo control?.</t>
  </si>
  <si>
    <t xml:space="preserve">E) SI CONTINUAMOS LA PRODUCCIÓN CON EL PROCESO ACTUAL, Y BASÁNDONOS EN EL GRÁFICO DE CONTROL X-P; X-R Y X-S, ELABORE UNA PROYECCIÓN DE </t>
  </si>
  <si>
    <t>LAS 500 MUESTRAS Y OBTENGA LA PERDIDA EN US$ EN FUNCION A LAS UNIDADES RECHAZADAS.</t>
  </si>
  <si>
    <t>MEDIAS</t>
  </si>
  <si>
    <t>RANGOS</t>
  </si>
  <si>
    <t>DESV. EST</t>
  </si>
  <si>
    <t>LSC =</t>
  </si>
  <si>
    <t>X + A2*R</t>
  </si>
  <si>
    <t xml:space="preserve"> =&gt;</t>
  </si>
  <si>
    <t xml:space="preserve">A2 = </t>
  </si>
  <si>
    <t xml:space="preserve"> 3/d2*n^1/2</t>
  </si>
  <si>
    <t>d2 para n=5 =&gt; 2,327</t>
  </si>
  <si>
    <t xml:space="preserve"> 3/2,327*5^1/2</t>
  </si>
  <si>
    <t>A2 =</t>
  </si>
  <si>
    <t xml:space="preserve">LSC = </t>
  </si>
  <si>
    <t>LIC =</t>
  </si>
  <si>
    <t>X - A2*R</t>
  </si>
  <si>
    <t>LC = X =</t>
  </si>
  <si>
    <t>LSC=</t>
  </si>
  <si>
    <t>B4*S</t>
  </si>
  <si>
    <t>B4=</t>
  </si>
  <si>
    <t>la fórmula es = 1+((1-c4^2)/c4^2)^(1/2)    =&gt;</t>
  </si>
  <si>
    <t xml:space="preserve">   De tablas  c4 =</t>
  </si>
  <si>
    <t>LC=</t>
  </si>
  <si>
    <t>c4*S</t>
  </si>
  <si>
    <t>LIC=</t>
  </si>
  <si>
    <t>B3*S</t>
  </si>
  <si>
    <t>B5=</t>
  </si>
  <si>
    <t>c4 - 3*(1-(c4)^2))^(1/2)</t>
  </si>
  <si>
    <t>sale negativo el valor y se considera = 0</t>
  </si>
  <si>
    <t>0*5,76</t>
  </si>
  <si>
    <t>D4*R</t>
  </si>
  <si>
    <t>D4 para n=5 =&gt;</t>
  </si>
  <si>
    <t>D3*R</t>
  </si>
  <si>
    <t>D3 para n=5 =&gt; 0</t>
  </si>
  <si>
    <t>0*8,20</t>
  </si>
  <si>
    <t>2,115*77,72</t>
  </si>
  <si>
    <t>2.089*27,651</t>
  </si>
  <si>
    <t>ROJO</t>
  </si>
  <si>
    <t>6 PERNOS DE 500 ESTAN FUERA DE CONTROL:</t>
  </si>
  <si>
    <t>6 - 500</t>
  </si>
  <si>
    <t>X - 800.000</t>
  </si>
  <si>
    <t xml:space="preserve">X = </t>
  </si>
  <si>
    <t>PERDIDA EN US$ =</t>
  </si>
  <si>
    <t>ES UNA PERDIDA SIGNIFICATIVA, PERO, EL MAYOR RIESGO ES PERDER LA CONFIANZA DEL CLIENTE, POR ELLO SE RECOMIENDA  REVISAR LOS METODOS (PROCESOS),</t>
  </si>
  <si>
    <t>LAS MAQUINAS, LA MANO DE OBRA, EL MEDIO AMBIENTE Y LA MATERIA PRIMA MEDIANTE LA ESPINA DE PEZ.</t>
  </si>
  <si>
    <t>Es un problema que hay que analizar mediante la espina de pez, que puede ser (según las 5 M`s)</t>
  </si>
  <si>
    <t>PERSONAL (MANO DE OBRA) = capacitación, actualización, problemas personales</t>
  </si>
  <si>
    <t>METODOS (PROCESOS) = Revisar los proceso vitales, verificar que existan procedimientos y métodos apropiados.</t>
  </si>
  <si>
    <t>MATERIA PRIMA = Los pernos se fabrican de acero, las fallas de resistencia a la rotura pueden ser causa de un mal material.</t>
  </si>
  <si>
    <t>MEDIO AMBIENTE = Clima laboral, iluminación, ergonomía del trabajador, SYSO. Verificar que el trabajador se desempeñe en un ambiente seguro y cómodo.</t>
  </si>
  <si>
    <t xml:space="preserve">MAQUINARIA Y EQUIPOS = Verificar que las máquinas y equipos se encuentren en óptimas condiciones. Recomendar al ingeniero de mantenimiento que </t>
  </si>
  <si>
    <t>proceda con una calibración y mantenimiento preventivo de las máquinas más importantes.</t>
  </si>
  <si>
    <r>
      <rPr>
        <b/>
        <sz val="10"/>
        <color theme="1"/>
        <rFont val="Arial Narrow"/>
        <family val="2"/>
      </rPr>
      <t>RESPUESTA A PREGUNTA B</t>
    </r>
    <r>
      <rPr>
        <sz val="10"/>
        <color theme="1"/>
        <rFont val="Arial Narrow"/>
        <family val="2"/>
      </rPr>
      <t>: Según los 3 graficos de control, las fallas se encuentran en todos los turnos, por tanto NO ES PROBLEMA DEL PERSONAL</t>
    </r>
  </si>
  <si>
    <r>
      <rPr>
        <b/>
        <sz val="10"/>
        <color theme="1"/>
        <rFont val="Arial Narrow"/>
        <family val="2"/>
      </rPr>
      <t>RESPUESTA A PREGUNTA A</t>
    </r>
    <r>
      <rPr>
        <sz val="10"/>
        <color theme="1"/>
        <rFont val="Arial Narrow"/>
        <family val="2"/>
      </rPr>
      <t>: EL PROCESO ESTA FUERA DE CONTROL</t>
    </r>
  </si>
  <si>
    <t xml:space="preserve">REPUESTA A PREGUNTA C: </t>
  </si>
  <si>
    <t xml:space="preserve">Para N=105  =&gt;  se encuentra en el grupo de 91 hasta 150 =&gt; </t>
  </si>
  <si>
    <t>NAC 18% =&gt; Para el ibtervalo de 16,5 hasta 26,9 =&gt; NAC = 25%</t>
  </si>
  <si>
    <t>Codigo del Plan S-4 =&gt; LETRA "D"  = Tamaño de muestra n = 8</t>
  </si>
  <si>
    <t xml:space="preserve">Con esta información = </t>
  </si>
  <si>
    <t>Ac = 5</t>
  </si>
  <si>
    <t>Re = 6</t>
  </si>
  <si>
    <t xml:space="preserve">Se acepta hasta 5 muestras fuera de los límites permitidos </t>
  </si>
  <si>
    <r>
      <rPr>
        <b/>
        <sz val="10"/>
        <color rgb="FFFF0000"/>
        <rFont val="Arial Narrow"/>
        <family val="2"/>
      </rPr>
      <t>EL PROBLEMA O EFECTO</t>
    </r>
    <r>
      <rPr>
        <sz val="10"/>
        <color theme="1"/>
        <rFont val="Arial Narrow"/>
        <family val="2"/>
      </rPr>
      <t xml:space="preserve"> que es un </t>
    </r>
    <r>
      <rPr>
        <b/>
        <sz val="10"/>
        <color rgb="FFFF0000"/>
        <rFont val="Arial Narrow"/>
        <family val="2"/>
      </rPr>
      <t xml:space="preserve">PERNO COMO PRODUCTO FINAL </t>
    </r>
    <r>
      <rPr>
        <sz val="10"/>
        <color theme="1"/>
        <rFont val="Arial Narrow"/>
        <family val="2"/>
      </rPr>
      <t xml:space="preserve"> con resistencia a la rotura menor que el admisible , se debe a LAS RAZONES O CAUSAS siguientes: </t>
    </r>
  </si>
  <si>
    <t>EJEMPLO: CONTROL ESTADISTICO DE PROCESOS Y CAPACIDAD DEL PROCESO</t>
  </si>
  <si>
    <t>ES UNA PRODUCCIÓN QUE RESPONDE A UNA CURVA NORMAL CENTRADA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</si>
</sst>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#,##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2" fillId="0" borderId="4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3" fillId="0" borderId="2" xfId="0" applyNumberFormat="1" applyFont="1" applyBorder="1"/>
    <xf numFmtId="2" fontId="3" fillId="0" borderId="4" xfId="0" applyNumberFormat="1" applyFont="1" applyBorder="1"/>
    <xf numFmtId="165" fontId="3" fillId="0" borderId="4" xfId="0" applyNumberFormat="1" applyFont="1" applyBorder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4" fillId="4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4" fillId="5" borderId="0" xfId="0" applyFont="1" applyFill="1" applyAlignment="1">
      <alignment horizontal="right"/>
    </xf>
    <xf numFmtId="0" fontId="4" fillId="5" borderId="0" xfId="0" applyFont="1" applyFill="1"/>
    <xf numFmtId="165" fontId="4" fillId="0" borderId="0" xfId="0" applyNumberFormat="1" applyFont="1"/>
    <xf numFmtId="0" fontId="3" fillId="6" borderId="0" xfId="0" applyFont="1" applyFill="1" applyAlignment="1">
      <alignment horizontal="right"/>
    </xf>
    <xf numFmtId="2" fontId="3" fillId="6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5" borderId="0" xfId="0" applyFont="1" applyFill="1" applyAlignment="1">
      <alignment horizontal="left"/>
    </xf>
    <xf numFmtId="2" fontId="4" fillId="4" borderId="0" xfId="0" applyNumberFormat="1" applyFont="1" applyFill="1" applyAlignment="1">
      <alignment horizontal="left"/>
    </xf>
    <xf numFmtId="4" fontId="1" fillId="0" borderId="0" xfId="0" applyNumberFormat="1" applyFont="1"/>
    <xf numFmtId="2" fontId="4" fillId="4" borderId="0" xfId="0" applyNumberFormat="1" applyFont="1" applyFill="1"/>
    <xf numFmtId="166" fontId="4" fillId="0" borderId="0" xfId="0" applyNumberFormat="1" applyFont="1"/>
    <xf numFmtId="2" fontId="1" fillId="0" borderId="3" xfId="0" applyNumberFormat="1" applyFont="1" applyBorder="1"/>
    <xf numFmtId="164" fontId="2" fillId="0" borderId="3" xfId="0" applyNumberFormat="1" applyFont="1" applyBorder="1"/>
    <xf numFmtId="0" fontId="1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EJEMPLO!$W$4:$W$24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EJEMPLO!$X$4:$X$24</c:f>
              <c:numCache>
                <c:formatCode>0.00</c:formatCode>
                <c:ptCount val="21"/>
                <c:pt idx="0">
                  <c:v>1573</c:v>
                </c:pt>
                <c:pt idx="1">
                  <c:v>1558</c:v>
                </c:pt>
                <c:pt idx="2">
                  <c:v>1535</c:v>
                </c:pt>
                <c:pt idx="3">
                  <c:v>1630</c:v>
                </c:pt>
                <c:pt idx="4">
                  <c:v>1546</c:v>
                </c:pt>
                <c:pt idx="5">
                  <c:v>1539</c:v>
                </c:pt>
                <c:pt idx="6">
                  <c:v>1591</c:v>
                </c:pt>
                <c:pt idx="7">
                  <c:v>1574</c:v>
                </c:pt>
                <c:pt idx="8">
                  <c:v>1549</c:v>
                </c:pt>
                <c:pt idx="9">
                  <c:v>1524</c:v>
                </c:pt>
                <c:pt idx="10">
                  <c:v>1614</c:v>
                </c:pt>
                <c:pt idx="11">
                  <c:v>1578</c:v>
                </c:pt>
                <c:pt idx="12">
                  <c:v>1523</c:v>
                </c:pt>
                <c:pt idx="13">
                  <c:v>1537</c:v>
                </c:pt>
                <c:pt idx="14">
                  <c:v>1541</c:v>
                </c:pt>
                <c:pt idx="15">
                  <c:v>1519</c:v>
                </c:pt>
                <c:pt idx="16">
                  <c:v>1580</c:v>
                </c:pt>
                <c:pt idx="17">
                  <c:v>1495.4</c:v>
                </c:pt>
                <c:pt idx="18">
                  <c:v>1615</c:v>
                </c:pt>
                <c:pt idx="19">
                  <c:v>1538</c:v>
                </c:pt>
                <c:pt idx="20">
                  <c:v>1558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A7-4531-AB84-50C4BC71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40448"/>
        <c:axId val="112441984"/>
      </c:scatterChart>
      <c:valAx>
        <c:axId val="112440448"/>
        <c:scaling>
          <c:orientation val="minMax"/>
          <c:max val="21"/>
        </c:scaling>
        <c:delete val="0"/>
        <c:axPos val="b"/>
        <c:numFmt formatCode="General" sourceLinked="1"/>
        <c:majorTickMark val="out"/>
        <c:minorTickMark val="none"/>
        <c:tickLblPos val="nextTo"/>
        <c:crossAx val="112441984"/>
        <c:crosses val="autoZero"/>
        <c:crossBetween val="midCat"/>
        <c:majorUnit val="1"/>
      </c:valAx>
      <c:valAx>
        <c:axId val="112441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2440448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EJEMPLO!$Y$4:$Y$24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EJEMPLO!$Z$4:$Z$24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95</c:v>
                </c:pt>
                <c:pt idx="3">
                  <c:v>75</c:v>
                </c:pt>
                <c:pt idx="4">
                  <c:v>60</c:v>
                </c:pt>
                <c:pt idx="5">
                  <c:v>190</c:v>
                </c:pt>
                <c:pt idx="6">
                  <c:v>45</c:v>
                </c:pt>
                <c:pt idx="7">
                  <c:v>215</c:v>
                </c:pt>
                <c:pt idx="8">
                  <c:v>120</c:v>
                </c:pt>
                <c:pt idx="9">
                  <c:v>90</c:v>
                </c:pt>
                <c:pt idx="10">
                  <c:v>40</c:v>
                </c:pt>
                <c:pt idx="11">
                  <c:v>70</c:v>
                </c:pt>
                <c:pt idx="12">
                  <c:v>90</c:v>
                </c:pt>
                <c:pt idx="13">
                  <c:v>100</c:v>
                </c:pt>
                <c:pt idx="14">
                  <c:v>95</c:v>
                </c:pt>
                <c:pt idx="15">
                  <c:v>85</c:v>
                </c:pt>
                <c:pt idx="16">
                  <c:v>120</c:v>
                </c:pt>
                <c:pt idx="17">
                  <c:v>30</c:v>
                </c:pt>
                <c:pt idx="18">
                  <c:v>40</c:v>
                </c:pt>
                <c:pt idx="19">
                  <c:v>90</c:v>
                </c:pt>
                <c:pt idx="20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DF-46B2-8CC0-3B33AF15B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464"/>
        <c:axId val="123261312"/>
      </c:scatterChart>
      <c:valAx>
        <c:axId val="1232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61312"/>
        <c:crosses val="autoZero"/>
        <c:crossBetween val="midCat"/>
        <c:majorUnit val="1"/>
      </c:valAx>
      <c:valAx>
        <c:axId val="12326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214464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EJEMPLO!$AA$4:$AA$24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EJEMPLO!$AB$4:$AB$24</c:f>
              <c:numCache>
                <c:formatCode>#,##0.00</c:formatCode>
                <c:ptCount val="21"/>
                <c:pt idx="0">
                  <c:v>39.698866482558415</c:v>
                </c:pt>
                <c:pt idx="1">
                  <c:v>37.894590642992831</c:v>
                </c:pt>
                <c:pt idx="2">
                  <c:v>40</c:v>
                </c:pt>
                <c:pt idx="3">
                  <c:v>30.166206257996713</c:v>
                </c:pt>
                <c:pt idx="4">
                  <c:v>21.540659228538015</c:v>
                </c:pt>
                <c:pt idx="5">
                  <c:v>78.511145705562086</c:v>
                </c:pt>
                <c:pt idx="6">
                  <c:v>14.628738838327793</c:v>
                </c:pt>
                <c:pt idx="7">
                  <c:v>69.670653793401428</c:v>
                </c:pt>
                <c:pt idx="8">
                  <c:v>44.317039612320677</c:v>
                </c:pt>
                <c:pt idx="9">
                  <c:v>30.561413579872251</c:v>
                </c:pt>
                <c:pt idx="10">
                  <c:v>14.966629547095765</c:v>
                </c:pt>
                <c:pt idx="11">
                  <c:v>27.856776554368238</c:v>
                </c:pt>
                <c:pt idx="12">
                  <c:v>31.240998703626616</c:v>
                </c:pt>
                <c:pt idx="13">
                  <c:v>40.570925550201586</c:v>
                </c:pt>
                <c:pt idx="14">
                  <c:v>36.523964735499348</c:v>
                </c:pt>
                <c:pt idx="15">
                  <c:v>34.409301068170507</c:v>
                </c:pt>
                <c:pt idx="16">
                  <c:v>41.593268686170845</c:v>
                </c:pt>
                <c:pt idx="17">
                  <c:v>11.074294559925702</c:v>
                </c:pt>
                <c:pt idx="18">
                  <c:v>14.142135623730951</c:v>
                </c:pt>
                <c:pt idx="19">
                  <c:v>31.080540535840107</c:v>
                </c:pt>
                <c:pt idx="20">
                  <c:v>30.430248109405877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EA-4787-8AFA-E06CEB491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31072"/>
        <c:axId val="124941056"/>
      </c:scatterChart>
      <c:valAx>
        <c:axId val="1249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941056"/>
        <c:crosses val="autoZero"/>
        <c:crossBetween val="midCat"/>
        <c:majorUnit val="1"/>
      </c:valAx>
      <c:valAx>
        <c:axId val="1249410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24931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EJEMPLO!$E$34:$E$48</c:f>
              <c:numCache>
                <c:formatCode>General</c:formatCode>
                <c:ptCount val="15"/>
                <c:pt idx="0">
                  <c:v>4</c:v>
                </c:pt>
                <c:pt idx="1">
                  <c:v>12</c:v>
                </c:pt>
                <c:pt idx="2">
                  <c:v>18</c:v>
                </c:pt>
                <c:pt idx="3">
                  <c:v>26</c:v>
                </c:pt>
                <c:pt idx="4">
                  <c:v>38</c:v>
                </c:pt>
                <c:pt idx="5">
                  <c:v>50</c:v>
                </c:pt>
                <c:pt idx="6">
                  <c:v>58</c:v>
                </c:pt>
                <c:pt idx="7">
                  <c:v>68</c:v>
                </c:pt>
                <c:pt idx="8">
                  <c:v>55</c:v>
                </c:pt>
                <c:pt idx="9">
                  <c:v>49</c:v>
                </c:pt>
                <c:pt idx="10">
                  <c:v>41</c:v>
                </c:pt>
                <c:pt idx="11">
                  <c:v>33</c:v>
                </c:pt>
                <c:pt idx="12">
                  <c:v>26</c:v>
                </c:pt>
                <c:pt idx="13">
                  <c:v>14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0-43B7-B045-DD22205D6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47072"/>
        <c:axId val="124961152"/>
      </c:barChart>
      <c:catAx>
        <c:axId val="12494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961152"/>
        <c:crosses val="autoZero"/>
        <c:auto val="1"/>
        <c:lblAlgn val="ctr"/>
        <c:lblOffset val="100"/>
        <c:noMultiLvlLbl val="0"/>
      </c:catAx>
      <c:valAx>
        <c:axId val="12496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4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171449</xdr:colOff>
      <xdr:row>25</xdr:row>
      <xdr:rowOff>180974</xdr:rowOff>
    </xdr:from>
    <xdr:to>
      <xdr:col>21</xdr:col>
      <xdr:colOff>666749</xdr:colOff>
      <xdr:row>44</xdr:row>
      <xdr:rowOff>66674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752475</xdr:colOff>
      <xdr:row>33</xdr:row>
      <xdr:rowOff>133350</xdr:rowOff>
    </xdr:from>
    <xdr:to>
      <xdr:col>21</xdr:col>
      <xdr:colOff>514350</xdr:colOff>
      <xdr:row>33</xdr:row>
      <xdr:rowOff>142875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344025" y="7372350"/>
          <a:ext cx="49339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29</xdr:row>
      <xdr:rowOff>123825</xdr:rowOff>
    </xdr:from>
    <xdr:to>
      <xdr:col>21</xdr:col>
      <xdr:colOff>542925</xdr:colOff>
      <xdr:row>29</xdr:row>
      <xdr:rowOff>133350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9372600" y="6600825"/>
          <a:ext cx="49339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733425</xdr:colOff>
      <xdr:row>40</xdr:row>
      <xdr:rowOff>104775</xdr:rowOff>
    </xdr:from>
    <xdr:to>
      <xdr:col>21</xdr:col>
      <xdr:colOff>495300</xdr:colOff>
      <xdr:row>40</xdr:row>
      <xdr:rowOff>114300</xdr:rowOff>
    </xdr:to>
    <xdr:cxnSp macro="">
      <xdr:nvCxnSpPr>
        <xdr:cNvPr id="11" name="10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9324975" y="8477250"/>
          <a:ext cx="49339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209549</xdr:colOff>
      <xdr:row>45</xdr:row>
      <xdr:rowOff>95250</xdr:rowOff>
    </xdr:from>
    <xdr:to>
      <xdr:col>21</xdr:col>
      <xdr:colOff>666749</xdr:colOff>
      <xdr:row>64</xdr:row>
      <xdr:rowOff>85725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571500</xdr:colOff>
      <xdr:row>55</xdr:row>
      <xdr:rowOff>152400</xdr:rowOff>
    </xdr:from>
    <xdr:to>
      <xdr:col>21</xdr:col>
      <xdr:colOff>333375</xdr:colOff>
      <xdr:row>56</xdr:row>
      <xdr:rowOff>0</xdr:rowOff>
    </xdr:to>
    <xdr:cxnSp macro="">
      <xdr:nvCxnSpPr>
        <xdr:cNvPr id="13" name="12 Conector rec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63050" y="11049000"/>
          <a:ext cx="49339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48</xdr:row>
      <xdr:rowOff>142875</xdr:rowOff>
    </xdr:from>
    <xdr:to>
      <xdr:col>21</xdr:col>
      <xdr:colOff>361950</xdr:colOff>
      <xdr:row>48</xdr:row>
      <xdr:rowOff>152400</xdr:rowOff>
    </xdr:to>
    <xdr:cxnSp macro="">
      <xdr:nvCxnSpPr>
        <xdr:cNvPr id="14" name="13 Conector rec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9191625" y="9896475"/>
          <a:ext cx="49339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676275</xdr:colOff>
      <xdr:row>62</xdr:row>
      <xdr:rowOff>57150</xdr:rowOff>
    </xdr:from>
    <xdr:to>
      <xdr:col>21</xdr:col>
      <xdr:colOff>438150</xdr:colOff>
      <xdr:row>62</xdr:row>
      <xdr:rowOff>66675</xdr:rowOff>
    </xdr:to>
    <xdr:cxnSp macro="">
      <xdr:nvCxnSpPr>
        <xdr:cNvPr id="15" name="14 Conector rec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9267825" y="12087225"/>
          <a:ext cx="49339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65</xdr:row>
      <xdr:rowOff>152400</xdr:rowOff>
    </xdr:from>
    <xdr:to>
      <xdr:col>21</xdr:col>
      <xdr:colOff>647700</xdr:colOff>
      <xdr:row>82</xdr:row>
      <xdr:rowOff>142875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733425</xdr:colOff>
      <xdr:row>75</xdr:row>
      <xdr:rowOff>38100</xdr:rowOff>
    </xdr:from>
    <xdr:to>
      <xdr:col>21</xdr:col>
      <xdr:colOff>495300</xdr:colOff>
      <xdr:row>75</xdr:row>
      <xdr:rowOff>47625</xdr:rowOff>
    </xdr:to>
    <xdr:cxnSp macro="">
      <xdr:nvCxnSpPr>
        <xdr:cNvPr id="17" name="16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9324975" y="14173200"/>
          <a:ext cx="49339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752475</xdr:colOff>
      <xdr:row>69</xdr:row>
      <xdr:rowOff>123825</xdr:rowOff>
    </xdr:from>
    <xdr:to>
      <xdr:col>21</xdr:col>
      <xdr:colOff>514350</xdr:colOff>
      <xdr:row>69</xdr:row>
      <xdr:rowOff>133350</xdr:rowOff>
    </xdr:to>
    <xdr:cxnSp macro="">
      <xdr:nvCxnSpPr>
        <xdr:cNvPr id="18" name="17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9344025" y="13287375"/>
          <a:ext cx="49339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733425</xdr:colOff>
      <xdr:row>80</xdr:row>
      <xdr:rowOff>123825</xdr:rowOff>
    </xdr:from>
    <xdr:to>
      <xdr:col>21</xdr:col>
      <xdr:colOff>495300</xdr:colOff>
      <xdr:row>80</xdr:row>
      <xdr:rowOff>133350</xdr:rowOff>
    </xdr:to>
    <xdr:cxnSp macro="">
      <xdr:nvCxnSpPr>
        <xdr:cNvPr id="19" name="18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9324975" y="15068550"/>
          <a:ext cx="49339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238124</xdr:colOff>
      <xdr:row>49</xdr:row>
      <xdr:rowOff>114300</xdr:rowOff>
    </xdr:from>
    <xdr:to>
      <xdr:col>9</xdr:col>
      <xdr:colOff>676274</xdr:colOff>
      <xdr:row>66</xdr:row>
      <xdr:rowOff>104775</xdr:rowOff>
    </xdr:to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tabSelected="1" topLeftCell="G61" workbookViewId="0">
      <selection activeCell="Y73" sqref="Y73"/>
    </sheetView>
  </sheetViews>
  <sheetFormatPr baseColWidth="10" defaultRowHeight="12.75" x14ac:dyDescent="0.2"/>
  <cols>
    <col min="1" max="1" width="7.140625" style="1" customWidth="1"/>
    <col min="2" max="2" width="26.5703125" style="1" bestFit="1" customWidth="1"/>
    <col min="3" max="3" width="20.42578125" style="1" customWidth="1"/>
    <col min="4" max="4" width="16" style="1" customWidth="1"/>
    <col min="5" max="5" width="8.28515625" style="1" bestFit="1" customWidth="1"/>
    <col min="6" max="6" width="11.42578125" style="1"/>
    <col min="7" max="7" width="16.7109375" style="1" customWidth="1"/>
    <col min="8" max="8" width="4.7109375" style="1" bestFit="1" customWidth="1"/>
    <col min="9" max="9" width="6.140625" style="1" bestFit="1" customWidth="1"/>
    <col min="10" max="11" width="11.42578125" style="1"/>
    <col min="12" max="12" width="8.42578125" style="1" bestFit="1" customWidth="1"/>
    <col min="13" max="15" width="4.42578125" style="1" bestFit="1" customWidth="1"/>
    <col min="16" max="16" width="5.7109375" style="1" customWidth="1"/>
    <col min="17" max="17" width="4.42578125" style="1" bestFit="1" customWidth="1"/>
    <col min="18" max="18" width="9.7109375" style="1" bestFit="1" customWidth="1"/>
    <col min="19" max="19" width="6.42578125" style="1" bestFit="1" customWidth="1"/>
    <col min="20" max="20" width="9" style="1" bestFit="1" customWidth="1"/>
    <col min="21" max="21" width="9.140625" style="1" bestFit="1" customWidth="1"/>
    <col min="22" max="22" width="11.42578125" style="1"/>
    <col min="23" max="29" width="6.42578125" style="1" customWidth="1"/>
    <col min="30" max="16384" width="11.42578125" style="1"/>
  </cols>
  <sheetData>
    <row r="1" spans="1:34" x14ac:dyDescent="0.2">
      <c r="A1" s="3" t="s">
        <v>149</v>
      </c>
    </row>
    <row r="2" spans="1:34" ht="54" customHeight="1" x14ac:dyDescent="0.2">
      <c r="A2" s="67" t="s">
        <v>40</v>
      </c>
      <c r="B2" s="67"/>
      <c r="C2" s="67"/>
      <c r="D2" s="67"/>
      <c r="E2" s="67"/>
      <c r="F2" s="67"/>
      <c r="G2" s="67"/>
      <c r="H2" s="2"/>
      <c r="P2" s="3" t="s">
        <v>38</v>
      </c>
    </row>
    <row r="3" spans="1:34" ht="29.25" customHeight="1" x14ac:dyDescent="0.2">
      <c r="A3" s="14" t="s">
        <v>45</v>
      </c>
      <c r="B3" s="23"/>
      <c r="C3" s="23"/>
      <c r="D3" s="23"/>
      <c r="E3" s="23"/>
      <c r="F3" s="23"/>
      <c r="G3" s="23"/>
      <c r="H3" s="2"/>
      <c r="K3" s="45" t="s">
        <v>41</v>
      </c>
      <c r="L3" s="29" t="s">
        <v>32</v>
      </c>
      <c r="M3" s="74" t="s">
        <v>39</v>
      </c>
      <c r="N3" s="75"/>
      <c r="O3" s="75"/>
      <c r="P3" s="75"/>
      <c r="Q3" s="76"/>
      <c r="R3" s="30" t="s">
        <v>33</v>
      </c>
      <c r="S3" s="31" t="s">
        <v>34</v>
      </c>
      <c r="T3" s="31" t="s">
        <v>35</v>
      </c>
      <c r="U3" s="32" t="s">
        <v>36</v>
      </c>
      <c r="W3" s="72" t="s">
        <v>88</v>
      </c>
      <c r="X3" s="72"/>
      <c r="Y3" s="73" t="s">
        <v>89</v>
      </c>
      <c r="Z3" s="73"/>
      <c r="AA3" s="73" t="s">
        <v>90</v>
      </c>
      <c r="AB3" s="73"/>
    </row>
    <row r="4" spans="1:34" ht="15.75" customHeight="1" x14ac:dyDescent="0.2">
      <c r="A4" s="46" t="s">
        <v>85</v>
      </c>
      <c r="B4" s="23"/>
      <c r="C4" s="23"/>
      <c r="D4" s="23"/>
      <c r="E4" s="23"/>
      <c r="F4" s="23"/>
      <c r="G4" s="23"/>
      <c r="H4" s="2"/>
      <c r="K4" s="77" t="s">
        <v>42</v>
      </c>
      <c r="L4" s="33">
        <v>1</v>
      </c>
      <c r="M4" s="38">
        <v>1610</v>
      </c>
      <c r="N4" s="38">
        <v>1535</v>
      </c>
      <c r="O4" s="38">
        <v>1620</v>
      </c>
      <c r="P4" s="38">
        <v>1520</v>
      </c>
      <c r="Q4" s="38">
        <v>1580</v>
      </c>
      <c r="R4" s="35">
        <f>AVERAGE(M4:Q4)</f>
        <v>1573</v>
      </c>
      <c r="S4" s="36">
        <f>MAX(M4:Q4)-MIN(M4:Q4)</f>
        <v>100</v>
      </c>
      <c r="T4" s="35">
        <f>((M4-R4)^2+(N4-R4)^2+(O4-R4)^2+(P4-R4)^2+(Q4-R4)^2)/5</f>
        <v>1576</v>
      </c>
      <c r="U4" s="37">
        <f>T4^(1/2)</f>
        <v>39.698866482558415</v>
      </c>
      <c r="W4" s="33">
        <v>1</v>
      </c>
      <c r="X4" s="35">
        <f>R4</f>
        <v>1573</v>
      </c>
      <c r="Y4" s="33">
        <v>1</v>
      </c>
      <c r="Z4" s="1">
        <f>S4</f>
        <v>100</v>
      </c>
      <c r="AA4" s="33">
        <v>1</v>
      </c>
      <c r="AB4" s="62">
        <f>U4</f>
        <v>39.698866482558415</v>
      </c>
    </row>
    <row r="5" spans="1:34" ht="15.75" customHeight="1" x14ac:dyDescent="0.2">
      <c r="A5" s="46" t="s">
        <v>46</v>
      </c>
      <c r="B5" s="23"/>
      <c r="C5" s="23"/>
      <c r="D5" s="23"/>
      <c r="E5" s="23"/>
      <c r="F5" s="23"/>
      <c r="G5" s="23"/>
      <c r="H5" s="2"/>
      <c r="K5" s="77"/>
      <c r="L5" s="33">
        <v>2</v>
      </c>
      <c r="M5" s="38">
        <v>1575</v>
      </c>
      <c r="N5" s="38">
        <v>1495</v>
      </c>
      <c r="O5" s="38">
        <v>1590</v>
      </c>
      <c r="P5" s="38">
        <v>1535</v>
      </c>
      <c r="Q5" s="38">
        <v>1595</v>
      </c>
      <c r="R5" s="35">
        <f t="shared" ref="R5:R24" si="0">AVERAGE(M5:Q5)</f>
        <v>1558</v>
      </c>
      <c r="S5" s="36">
        <f t="shared" ref="S5:S24" si="1">MAX(M5:Q5)-MIN(M5:Q5)</f>
        <v>100</v>
      </c>
      <c r="T5" s="35">
        <f>((M5-R5)^2+(N5-R5)^2+(O5-R5)^2+(P5-R5)^2+(Q5-R5)^2)/5</f>
        <v>1436</v>
      </c>
      <c r="U5" s="37">
        <f t="shared" ref="U5:U24" si="2">T5^(1/2)</f>
        <v>37.894590642992831</v>
      </c>
      <c r="W5" s="33">
        <v>2</v>
      </c>
      <c r="X5" s="35">
        <f>R5</f>
        <v>1558</v>
      </c>
      <c r="Y5" s="33">
        <v>2</v>
      </c>
      <c r="Z5" s="1">
        <f t="shared" ref="Z5:Z24" si="3">S5</f>
        <v>100</v>
      </c>
      <c r="AA5" s="33">
        <v>2</v>
      </c>
      <c r="AB5" s="62">
        <f t="shared" ref="AB5:AB24" si="4">U5</f>
        <v>37.894590642992831</v>
      </c>
    </row>
    <row r="6" spans="1:34" ht="15.75" customHeight="1" x14ac:dyDescent="0.2">
      <c r="A6" s="46" t="s">
        <v>47</v>
      </c>
      <c r="B6" s="23"/>
      <c r="C6" s="23"/>
      <c r="D6" s="23"/>
      <c r="E6" s="23"/>
      <c r="F6" s="23"/>
      <c r="G6" s="23"/>
      <c r="H6" s="2"/>
      <c r="K6" s="77"/>
      <c r="L6" s="33">
        <v>3</v>
      </c>
      <c r="M6" s="38">
        <v>1485</v>
      </c>
      <c r="N6" s="38">
        <v>1580</v>
      </c>
      <c r="O6" s="34">
        <v>1550</v>
      </c>
      <c r="P6" s="38">
        <v>1570</v>
      </c>
      <c r="Q6" s="38">
        <v>1490</v>
      </c>
      <c r="R6" s="35">
        <f t="shared" si="0"/>
        <v>1535</v>
      </c>
      <c r="S6" s="36">
        <f t="shared" si="1"/>
        <v>95</v>
      </c>
      <c r="T6" s="35">
        <f t="shared" ref="T6:T24" si="5">((M6-R6)^2+(N6-R6)^2+(O6-R6)^2+(P6-R6)^2+(Q6-R6)^2)/5</f>
        <v>1600</v>
      </c>
      <c r="U6" s="37">
        <f t="shared" si="2"/>
        <v>40</v>
      </c>
      <c r="W6" s="33">
        <v>3</v>
      </c>
      <c r="X6" s="35">
        <f>R6</f>
        <v>1535</v>
      </c>
      <c r="Y6" s="33">
        <v>3</v>
      </c>
      <c r="Z6" s="1">
        <f t="shared" si="3"/>
        <v>95</v>
      </c>
      <c r="AA6" s="33">
        <v>3</v>
      </c>
      <c r="AB6" s="62">
        <f t="shared" si="4"/>
        <v>40</v>
      </c>
    </row>
    <row r="7" spans="1:34" ht="15.75" customHeight="1" x14ac:dyDescent="0.2">
      <c r="A7" s="14" t="s">
        <v>48</v>
      </c>
      <c r="B7" s="23"/>
      <c r="C7" s="23"/>
      <c r="D7" s="23"/>
      <c r="E7" s="23"/>
      <c r="F7" s="23"/>
      <c r="G7" s="23"/>
      <c r="H7" s="2"/>
      <c r="K7" s="77"/>
      <c r="L7" s="33">
        <v>4</v>
      </c>
      <c r="M7" s="38">
        <v>1680</v>
      </c>
      <c r="N7" s="38">
        <v>1650</v>
      </c>
      <c r="O7" s="38">
        <v>1605</v>
      </c>
      <c r="P7" s="38">
        <v>1605</v>
      </c>
      <c r="Q7" s="38">
        <v>1610</v>
      </c>
      <c r="R7" s="35">
        <f t="shared" si="0"/>
        <v>1630</v>
      </c>
      <c r="S7" s="36">
        <f t="shared" si="1"/>
        <v>75</v>
      </c>
      <c r="T7" s="35">
        <f t="shared" si="5"/>
        <v>910</v>
      </c>
      <c r="U7" s="37">
        <f t="shared" si="2"/>
        <v>30.166206257996713</v>
      </c>
      <c r="W7" s="33">
        <v>4</v>
      </c>
      <c r="X7" s="35">
        <f t="shared" ref="X7:X24" si="6">R7</f>
        <v>1630</v>
      </c>
      <c r="Y7" s="33">
        <v>4</v>
      </c>
      <c r="Z7" s="1">
        <f t="shared" si="3"/>
        <v>75</v>
      </c>
      <c r="AA7" s="33">
        <v>4</v>
      </c>
      <c r="AB7" s="62">
        <f t="shared" si="4"/>
        <v>30.166206257996713</v>
      </c>
    </row>
    <row r="8" spans="1:34" ht="15.75" customHeight="1" x14ac:dyDescent="0.2">
      <c r="A8" s="1" t="s">
        <v>49</v>
      </c>
      <c r="H8" s="2"/>
      <c r="K8" s="77"/>
      <c r="L8" s="33">
        <v>5</v>
      </c>
      <c r="M8" s="38">
        <v>1580</v>
      </c>
      <c r="N8" s="38">
        <v>1560</v>
      </c>
      <c r="O8" s="34">
        <v>1540</v>
      </c>
      <c r="P8" s="38">
        <v>1530</v>
      </c>
      <c r="Q8" s="38">
        <v>1520</v>
      </c>
      <c r="R8" s="35">
        <f t="shared" si="0"/>
        <v>1546</v>
      </c>
      <c r="S8" s="36">
        <f t="shared" si="1"/>
        <v>60</v>
      </c>
      <c r="T8" s="35">
        <f t="shared" si="5"/>
        <v>464</v>
      </c>
      <c r="U8" s="37">
        <f t="shared" si="2"/>
        <v>21.540659228538015</v>
      </c>
      <c r="W8" s="33">
        <v>5</v>
      </c>
      <c r="X8" s="35">
        <f t="shared" si="6"/>
        <v>1546</v>
      </c>
      <c r="Y8" s="33">
        <v>5</v>
      </c>
      <c r="Z8" s="1">
        <f t="shared" si="3"/>
        <v>60</v>
      </c>
      <c r="AA8" s="33">
        <v>5</v>
      </c>
      <c r="AB8" s="62">
        <f t="shared" si="4"/>
        <v>21.540659228538015</v>
      </c>
    </row>
    <row r="9" spans="1:34" ht="15.75" customHeight="1" x14ac:dyDescent="0.2">
      <c r="A9" s="1" t="s">
        <v>50</v>
      </c>
      <c r="H9" s="2"/>
      <c r="K9" s="77"/>
      <c r="L9" s="33">
        <v>6</v>
      </c>
      <c r="M9" s="38">
        <v>1470</v>
      </c>
      <c r="N9" s="38">
        <v>1600</v>
      </c>
      <c r="O9" s="38">
        <v>1610</v>
      </c>
      <c r="P9" s="38">
        <v>1595</v>
      </c>
      <c r="Q9" s="38">
        <v>1420</v>
      </c>
      <c r="R9" s="35">
        <f t="shared" si="0"/>
        <v>1539</v>
      </c>
      <c r="S9" s="36">
        <f t="shared" si="1"/>
        <v>190</v>
      </c>
      <c r="T9" s="35">
        <f t="shared" si="5"/>
        <v>6164</v>
      </c>
      <c r="U9" s="37">
        <f t="shared" si="2"/>
        <v>78.511145705562086</v>
      </c>
      <c r="W9" s="33">
        <v>6</v>
      </c>
      <c r="X9" s="35">
        <f t="shared" si="6"/>
        <v>1539</v>
      </c>
      <c r="Y9" s="33">
        <v>6</v>
      </c>
      <c r="Z9" s="1">
        <f t="shared" si="3"/>
        <v>190</v>
      </c>
      <c r="AA9" s="33">
        <v>6</v>
      </c>
      <c r="AB9" s="62">
        <f t="shared" si="4"/>
        <v>78.511145705562086</v>
      </c>
    </row>
    <row r="10" spans="1:34" ht="15.75" customHeight="1" x14ac:dyDescent="0.2">
      <c r="A10" s="1" t="s">
        <v>51</v>
      </c>
      <c r="H10" s="2"/>
      <c r="K10" s="77"/>
      <c r="L10" s="33">
        <v>7</v>
      </c>
      <c r="M10" s="38">
        <v>1565</v>
      </c>
      <c r="N10" s="38">
        <v>1595</v>
      </c>
      <c r="O10" s="38">
        <v>1610</v>
      </c>
      <c r="P10" s="38">
        <v>1595</v>
      </c>
      <c r="Q10" s="38">
        <v>1590</v>
      </c>
      <c r="R10" s="35">
        <f t="shared" si="0"/>
        <v>1591</v>
      </c>
      <c r="S10" s="36">
        <f t="shared" si="1"/>
        <v>45</v>
      </c>
      <c r="T10" s="35">
        <f t="shared" si="5"/>
        <v>214</v>
      </c>
      <c r="U10" s="37">
        <f t="shared" si="2"/>
        <v>14.628738838327793</v>
      </c>
      <c r="W10" s="33">
        <v>7</v>
      </c>
      <c r="X10" s="35">
        <f t="shared" si="6"/>
        <v>1591</v>
      </c>
      <c r="Y10" s="33">
        <v>7</v>
      </c>
      <c r="Z10" s="1">
        <f t="shared" si="3"/>
        <v>45</v>
      </c>
      <c r="AA10" s="33">
        <v>7</v>
      </c>
      <c r="AB10" s="62">
        <f t="shared" si="4"/>
        <v>14.628738838327793</v>
      </c>
      <c r="AD10" s="38"/>
      <c r="AE10" s="38"/>
      <c r="AF10" s="38"/>
      <c r="AG10" s="38"/>
      <c r="AH10" s="38"/>
    </row>
    <row r="11" spans="1:34" ht="15.75" customHeight="1" x14ac:dyDescent="0.2">
      <c r="A11" s="1" t="s">
        <v>52</v>
      </c>
      <c r="H11" s="2"/>
      <c r="K11" s="77" t="s">
        <v>43</v>
      </c>
      <c r="L11" s="33">
        <v>8</v>
      </c>
      <c r="M11" s="38">
        <v>1670</v>
      </c>
      <c r="N11" s="38">
        <v>1590</v>
      </c>
      <c r="O11" s="38">
        <v>1560</v>
      </c>
      <c r="P11" s="38">
        <v>1595</v>
      </c>
      <c r="Q11" s="38">
        <v>1455</v>
      </c>
      <c r="R11" s="35">
        <f t="shared" si="0"/>
        <v>1574</v>
      </c>
      <c r="S11" s="36">
        <f t="shared" si="1"/>
        <v>215</v>
      </c>
      <c r="T11" s="35">
        <f t="shared" si="5"/>
        <v>4854</v>
      </c>
      <c r="U11" s="37">
        <f t="shared" si="2"/>
        <v>69.670653793401428</v>
      </c>
      <c r="W11" s="33">
        <v>8</v>
      </c>
      <c r="X11" s="35">
        <f t="shared" si="6"/>
        <v>1574</v>
      </c>
      <c r="Y11" s="33">
        <v>8</v>
      </c>
      <c r="Z11" s="1">
        <f t="shared" si="3"/>
        <v>215</v>
      </c>
      <c r="AA11" s="33">
        <v>8</v>
      </c>
      <c r="AB11" s="62">
        <f t="shared" si="4"/>
        <v>69.670653793401428</v>
      </c>
      <c r="AD11" s="38"/>
      <c r="AE11" s="38"/>
      <c r="AF11" s="38"/>
      <c r="AG11" s="38"/>
      <c r="AH11" s="38"/>
    </row>
    <row r="12" spans="1:34" ht="15.75" customHeight="1" thickBot="1" x14ac:dyDescent="0.25">
      <c r="A12" s="3" t="s">
        <v>0</v>
      </c>
      <c r="H12" s="2"/>
      <c r="K12" s="77"/>
      <c r="L12" s="33">
        <v>9</v>
      </c>
      <c r="M12" s="38">
        <v>1500</v>
      </c>
      <c r="N12" s="38">
        <v>1620</v>
      </c>
      <c r="O12" s="34">
        <v>1550</v>
      </c>
      <c r="P12" s="38">
        <v>1570</v>
      </c>
      <c r="Q12" s="38">
        <v>1505</v>
      </c>
      <c r="R12" s="35">
        <f t="shared" si="0"/>
        <v>1549</v>
      </c>
      <c r="S12" s="36">
        <f t="shared" si="1"/>
        <v>120</v>
      </c>
      <c r="T12" s="35">
        <f t="shared" si="5"/>
        <v>1964</v>
      </c>
      <c r="U12" s="37">
        <f t="shared" si="2"/>
        <v>44.317039612320677</v>
      </c>
      <c r="W12" s="33">
        <v>9</v>
      </c>
      <c r="X12" s="35">
        <f t="shared" si="6"/>
        <v>1549</v>
      </c>
      <c r="Y12" s="33">
        <v>9</v>
      </c>
      <c r="Z12" s="1">
        <f t="shared" si="3"/>
        <v>120</v>
      </c>
      <c r="AA12" s="33">
        <v>9</v>
      </c>
      <c r="AB12" s="62">
        <f t="shared" si="4"/>
        <v>44.317039612320677</v>
      </c>
    </row>
    <row r="13" spans="1:34" ht="15.75" customHeight="1" thickBot="1" x14ac:dyDescent="0.25">
      <c r="A13" s="8" t="s">
        <v>1</v>
      </c>
      <c r="B13" s="24" t="s">
        <v>3</v>
      </c>
      <c r="C13" s="24" t="s">
        <v>4</v>
      </c>
      <c r="D13" s="24" t="s">
        <v>2</v>
      </c>
      <c r="E13" s="24" t="s">
        <v>5</v>
      </c>
      <c r="F13" s="70" t="s">
        <v>9</v>
      </c>
      <c r="G13" s="71"/>
      <c r="H13" s="2"/>
      <c r="K13" s="77"/>
      <c r="L13" s="33">
        <v>10</v>
      </c>
      <c r="M13" s="38">
        <v>1505</v>
      </c>
      <c r="N13" s="34">
        <v>1525</v>
      </c>
      <c r="O13" s="34">
        <v>1580</v>
      </c>
      <c r="P13" s="34">
        <v>1520</v>
      </c>
      <c r="Q13" s="34">
        <v>1490</v>
      </c>
      <c r="R13" s="35">
        <f t="shared" si="0"/>
        <v>1524</v>
      </c>
      <c r="S13" s="36">
        <f t="shared" si="1"/>
        <v>90</v>
      </c>
      <c r="T13" s="35">
        <f t="shared" si="5"/>
        <v>934</v>
      </c>
      <c r="U13" s="37">
        <f t="shared" si="2"/>
        <v>30.561413579872251</v>
      </c>
      <c r="W13" s="33">
        <v>10</v>
      </c>
      <c r="X13" s="35">
        <f t="shared" si="6"/>
        <v>1524</v>
      </c>
      <c r="Y13" s="33">
        <v>10</v>
      </c>
      <c r="Z13" s="1">
        <f t="shared" si="3"/>
        <v>90</v>
      </c>
      <c r="AA13" s="33">
        <v>10</v>
      </c>
      <c r="AB13" s="62">
        <f t="shared" si="4"/>
        <v>30.561413579872251</v>
      </c>
      <c r="AD13" s="34">
        <v>1525</v>
      </c>
      <c r="AE13" s="34">
        <v>1580</v>
      </c>
      <c r="AF13" s="34">
        <v>1520</v>
      </c>
      <c r="AG13" s="34">
        <v>1490</v>
      </c>
      <c r="AH13" s="34">
        <v>1500</v>
      </c>
    </row>
    <row r="14" spans="1:34" ht="15.75" customHeight="1" x14ac:dyDescent="0.2">
      <c r="A14" s="7">
        <v>1</v>
      </c>
      <c r="B14" s="7" t="s">
        <v>53</v>
      </c>
      <c r="C14" s="7" t="s">
        <v>59</v>
      </c>
      <c r="D14" s="7" t="s">
        <v>60</v>
      </c>
      <c r="E14" s="26" t="s">
        <v>6</v>
      </c>
      <c r="F14" s="78"/>
      <c r="G14" s="78"/>
      <c r="H14" s="2"/>
      <c r="K14" s="77"/>
      <c r="L14" s="33">
        <v>11</v>
      </c>
      <c r="M14" s="38">
        <v>1600</v>
      </c>
      <c r="N14" s="38">
        <v>1610</v>
      </c>
      <c r="O14" s="38">
        <v>1640</v>
      </c>
      <c r="P14" s="38">
        <v>1620</v>
      </c>
      <c r="Q14" s="38">
        <v>1600</v>
      </c>
      <c r="R14" s="35">
        <f t="shared" si="0"/>
        <v>1614</v>
      </c>
      <c r="S14" s="36">
        <f t="shared" si="1"/>
        <v>40</v>
      </c>
      <c r="T14" s="35">
        <f t="shared" si="5"/>
        <v>224</v>
      </c>
      <c r="U14" s="37">
        <f t="shared" si="2"/>
        <v>14.966629547095765</v>
      </c>
      <c r="W14" s="33">
        <v>11</v>
      </c>
      <c r="X14" s="35">
        <f t="shared" si="6"/>
        <v>1614</v>
      </c>
      <c r="Y14" s="33">
        <v>11</v>
      </c>
      <c r="Z14" s="1">
        <f t="shared" si="3"/>
        <v>40</v>
      </c>
      <c r="AA14" s="33">
        <v>11</v>
      </c>
      <c r="AB14" s="62">
        <f t="shared" si="4"/>
        <v>14.966629547095765</v>
      </c>
    </row>
    <row r="15" spans="1:34" ht="15.75" customHeight="1" x14ac:dyDescent="0.2">
      <c r="A15" s="5">
        <v>2</v>
      </c>
      <c r="B15" s="5" t="s">
        <v>54</v>
      </c>
      <c r="C15" s="6" t="s">
        <v>61</v>
      </c>
      <c r="D15" s="6" t="s">
        <v>62</v>
      </c>
      <c r="E15" s="47" t="s">
        <v>8</v>
      </c>
      <c r="F15" s="79"/>
      <c r="G15" s="79"/>
      <c r="H15" s="2"/>
      <c r="K15" s="77"/>
      <c r="L15" s="33">
        <v>12</v>
      </c>
      <c r="M15" s="38">
        <v>1620</v>
      </c>
      <c r="N15" s="34">
        <v>1550</v>
      </c>
      <c r="O15" s="38">
        <v>1570</v>
      </c>
      <c r="P15" s="38">
        <v>1600</v>
      </c>
      <c r="Q15" s="38">
        <v>1550</v>
      </c>
      <c r="R15" s="35">
        <f t="shared" si="0"/>
        <v>1578</v>
      </c>
      <c r="S15" s="36">
        <f t="shared" si="1"/>
        <v>70</v>
      </c>
      <c r="T15" s="35">
        <f t="shared" si="5"/>
        <v>776</v>
      </c>
      <c r="U15" s="37">
        <f t="shared" si="2"/>
        <v>27.856776554368238</v>
      </c>
      <c r="W15" s="33">
        <v>12</v>
      </c>
      <c r="X15" s="35">
        <f t="shared" si="6"/>
        <v>1578</v>
      </c>
      <c r="Y15" s="33">
        <v>12</v>
      </c>
      <c r="Z15" s="1">
        <f t="shared" si="3"/>
        <v>70</v>
      </c>
      <c r="AA15" s="33">
        <v>12</v>
      </c>
      <c r="AB15" s="62">
        <f t="shared" si="4"/>
        <v>27.856776554368238</v>
      </c>
    </row>
    <row r="16" spans="1:34" ht="15.75" customHeight="1" x14ac:dyDescent="0.2">
      <c r="A16" s="5">
        <v>3</v>
      </c>
      <c r="B16" s="5" t="s">
        <v>55</v>
      </c>
      <c r="C16" s="5" t="s">
        <v>63</v>
      </c>
      <c r="D16" s="5" t="s">
        <v>64</v>
      </c>
      <c r="E16" s="27" t="s">
        <v>6</v>
      </c>
      <c r="F16" s="80"/>
      <c r="G16" s="80"/>
      <c r="H16" s="2"/>
      <c r="K16" s="77"/>
      <c r="L16" s="33">
        <v>13</v>
      </c>
      <c r="M16" s="34">
        <v>1525</v>
      </c>
      <c r="N16" s="34">
        <v>1580</v>
      </c>
      <c r="O16" s="34">
        <v>1520</v>
      </c>
      <c r="P16" s="34">
        <v>1490</v>
      </c>
      <c r="Q16" s="34">
        <v>1500</v>
      </c>
      <c r="R16" s="35">
        <f t="shared" si="0"/>
        <v>1523</v>
      </c>
      <c r="S16" s="36">
        <f t="shared" si="1"/>
        <v>90</v>
      </c>
      <c r="T16" s="35">
        <f t="shared" si="5"/>
        <v>976</v>
      </c>
      <c r="U16" s="37">
        <f t="shared" si="2"/>
        <v>31.240998703626616</v>
      </c>
      <c r="W16" s="33">
        <v>13</v>
      </c>
      <c r="X16" s="35">
        <f t="shared" si="6"/>
        <v>1523</v>
      </c>
      <c r="Y16" s="33">
        <v>13</v>
      </c>
      <c r="Z16" s="1">
        <f t="shared" si="3"/>
        <v>90</v>
      </c>
      <c r="AA16" s="33">
        <v>13</v>
      </c>
      <c r="AB16" s="62">
        <f t="shared" si="4"/>
        <v>31.240998703626616</v>
      </c>
    </row>
    <row r="17" spans="1:33" ht="15.75" customHeight="1" x14ac:dyDescent="0.2">
      <c r="A17" s="5">
        <v>4</v>
      </c>
      <c r="B17" s="5" t="s">
        <v>56</v>
      </c>
      <c r="C17" s="5" t="s">
        <v>65</v>
      </c>
      <c r="D17" s="6" t="s">
        <v>66</v>
      </c>
      <c r="E17" s="27" t="s">
        <v>6</v>
      </c>
      <c r="F17" s="80"/>
      <c r="G17" s="80"/>
      <c r="H17" s="2"/>
      <c r="K17" s="77"/>
      <c r="L17" s="33">
        <v>14</v>
      </c>
      <c r="M17" s="38">
        <v>1490</v>
      </c>
      <c r="N17" s="38">
        <v>1575</v>
      </c>
      <c r="O17" s="38">
        <v>1495</v>
      </c>
      <c r="P17" s="38">
        <v>1590</v>
      </c>
      <c r="Q17" s="38">
        <v>1535</v>
      </c>
      <c r="R17" s="35">
        <f t="shared" si="0"/>
        <v>1537</v>
      </c>
      <c r="S17" s="36">
        <f t="shared" si="1"/>
        <v>100</v>
      </c>
      <c r="T17" s="35">
        <f t="shared" si="5"/>
        <v>1646</v>
      </c>
      <c r="U17" s="37">
        <f t="shared" si="2"/>
        <v>40.570925550201586</v>
      </c>
      <c r="W17" s="33">
        <v>14</v>
      </c>
      <c r="X17" s="35">
        <f t="shared" si="6"/>
        <v>1537</v>
      </c>
      <c r="Y17" s="33">
        <v>14</v>
      </c>
      <c r="Z17" s="1">
        <f t="shared" si="3"/>
        <v>100</v>
      </c>
      <c r="AA17" s="33">
        <v>14</v>
      </c>
      <c r="AB17" s="62">
        <f t="shared" si="4"/>
        <v>40.570925550201586</v>
      </c>
    </row>
    <row r="18" spans="1:33" ht="15.75" customHeight="1" x14ac:dyDescent="0.2">
      <c r="A18" s="5">
        <v>5</v>
      </c>
      <c r="B18" s="5" t="s">
        <v>57</v>
      </c>
      <c r="C18" s="5" t="s">
        <v>67</v>
      </c>
      <c r="D18" s="5" t="s">
        <v>68</v>
      </c>
      <c r="E18" s="47" t="s">
        <v>6</v>
      </c>
      <c r="F18" s="80"/>
      <c r="G18" s="80"/>
      <c r="H18" s="2"/>
      <c r="K18" s="77" t="s">
        <v>44</v>
      </c>
      <c r="L18" s="33">
        <v>15</v>
      </c>
      <c r="M18" s="38">
        <v>1510</v>
      </c>
      <c r="N18" s="38">
        <v>1575</v>
      </c>
      <c r="O18" s="38">
        <v>1495</v>
      </c>
      <c r="P18" s="38">
        <v>1590</v>
      </c>
      <c r="Q18" s="38">
        <v>1535</v>
      </c>
      <c r="R18" s="35">
        <f t="shared" si="0"/>
        <v>1541</v>
      </c>
      <c r="S18" s="36">
        <f t="shared" si="1"/>
        <v>95</v>
      </c>
      <c r="T18" s="35">
        <f t="shared" si="5"/>
        <v>1334</v>
      </c>
      <c r="U18" s="37">
        <f t="shared" si="2"/>
        <v>36.523964735499348</v>
      </c>
      <c r="W18" s="33">
        <v>15</v>
      </c>
      <c r="X18" s="35">
        <f t="shared" si="6"/>
        <v>1541</v>
      </c>
      <c r="Y18" s="33">
        <v>15</v>
      </c>
      <c r="Z18" s="1">
        <f t="shared" si="3"/>
        <v>95</v>
      </c>
      <c r="AA18" s="33">
        <v>15</v>
      </c>
      <c r="AB18" s="62">
        <f t="shared" si="4"/>
        <v>36.523964735499348</v>
      </c>
    </row>
    <row r="19" spans="1:33" ht="26.25" customHeight="1" x14ac:dyDescent="0.2">
      <c r="A19" s="5">
        <v>6</v>
      </c>
      <c r="B19" s="5" t="s">
        <v>58</v>
      </c>
      <c r="C19" s="5" t="s">
        <v>69</v>
      </c>
      <c r="D19" s="6" t="s">
        <v>75</v>
      </c>
      <c r="E19" s="9" t="s">
        <v>7</v>
      </c>
      <c r="F19" s="81" t="s">
        <v>70</v>
      </c>
      <c r="G19" s="82"/>
      <c r="H19" s="2"/>
      <c r="K19" s="77"/>
      <c r="L19" s="33">
        <v>16</v>
      </c>
      <c r="M19" s="38">
        <v>1490</v>
      </c>
      <c r="N19" s="38">
        <v>1485</v>
      </c>
      <c r="O19" s="38">
        <v>1500</v>
      </c>
      <c r="P19" s="34">
        <v>1550</v>
      </c>
      <c r="Q19" s="38">
        <v>1570</v>
      </c>
      <c r="R19" s="35">
        <f t="shared" si="0"/>
        <v>1519</v>
      </c>
      <c r="S19" s="36">
        <f t="shared" si="1"/>
        <v>85</v>
      </c>
      <c r="T19" s="35">
        <f t="shared" si="5"/>
        <v>1184</v>
      </c>
      <c r="U19" s="37">
        <f t="shared" si="2"/>
        <v>34.409301068170507</v>
      </c>
      <c r="W19" s="33">
        <v>16</v>
      </c>
      <c r="X19" s="35">
        <f t="shared" si="6"/>
        <v>1519</v>
      </c>
      <c r="Y19" s="33">
        <v>16</v>
      </c>
      <c r="Z19" s="1">
        <f t="shared" si="3"/>
        <v>85</v>
      </c>
      <c r="AA19" s="33">
        <v>16</v>
      </c>
      <c r="AB19" s="62">
        <f t="shared" si="4"/>
        <v>34.409301068170507</v>
      </c>
    </row>
    <row r="20" spans="1:33" ht="15.75" customHeight="1" x14ac:dyDescent="0.2">
      <c r="A20" s="1" t="s">
        <v>10</v>
      </c>
      <c r="H20" s="2"/>
      <c r="K20" s="77"/>
      <c r="L20" s="33">
        <v>17</v>
      </c>
      <c r="M20" s="38">
        <v>1500</v>
      </c>
      <c r="N20" s="38">
        <v>1600</v>
      </c>
      <c r="O20" s="38">
        <v>1585</v>
      </c>
      <c r="P20" s="38">
        <v>1595</v>
      </c>
      <c r="Q20" s="38">
        <v>1620</v>
      </c>
      <c r="R20" s="35">
        <f t="shared" si="0"/>
        <v>1580</v>
      </c>
      <c r="S20" s="36">
        <f t="shared" si="1"/>
        <v>120</v>
      </c>
      <c r="T20" s="35">
        <f t="shared" si="5"/>
        <v>1730</v>
      </c>
      <c r="U20" s="37">
        <f t="shared" si="2"/>
        <v>41.593268686170845</v>
      </c>
      <c r="W20" s="33">
        <v>17</v>
      </c>
      <c r="X20" s="35">
        <f t="shared" si="6"/>
        <v>1580</v>
      </c>
      <c r="Y20" s="33">
        <v>17</v>
      </c>
      <c r="Z20" s="1">
        <f t="shared" si="3"/>
        <v>120</v>
      </c>
      <c r="AA20" s="33">
        <v>17</v>
      </c>
      <c r="AB20" s="62">
        <f t="shared" si="4"/>
        <v>41.593268686170845</v>
      </c>
    </row>
    <row r="21" spans="1:33" ht="15.75" customHeight="1" x14ac:dyDescent="0.2">
      <c r="H21" s="2"/>
      <c r="K21" s="77"/>
      <c r="L21" s="33">
        <v>18</v>
      </c>
      <c r="M21" s="38">
        <v>1485</v>
      </c>
      <c r="N21" s="38">
        <v>1515</v>
      </c>
      <c r="O21" s="38">
        <v>1490</v>
      </c>
      <c r="P21" s="34">
        <v>1500</v>
      </c>
      <c r="Q21" s="38">
        <v>1487</v>
      </c>
      <c r="R21" s="35">
        <f t="shared" si="0"/>
        <v>1495.4</v>
      </c>
      <c r="S21" s="36">
        <f t="shared" si="1"/>
        <v>30</v>
      </c>
      <c r="T21" s="35">
        <f t="shared" si="5"/>
        <v>122.64000000000001</v>
      </c>
      <c r="U21" s="37">
        <f t="shared" si="2"/>
        <v>11.074294559925702</v>
      </c>
      <c r="W21" s="33">
        <v>18</v>
      </c>
      <c r="X21" s="35">
        <f t="shared" si="6"/>
        <v>1495.4</v>
      </c>
      <c r="Y21" s="33">
        <v>18</v>
      </c>
      <c r="Z21" s="1">
        <f t="shared" si="3"/>
        <v>30</v>
      </c>
      <c r="AA21" s="33">
        <v>18</v>
      </c>
      <c r="AB21" s="62">
        <f t="shared" si="4"/>
        <v>11.074294559925702</v>
      </c>
    </row>
    <row r="22" spans="1:33" ht="15.75" customHeight="1" x14ac:dyDescent="0.2">
      <c r="A22" s="1" t="s">
        <v>71</v>
      </c>
      <c r="H22" s="2"/>
      <c r="K22" s="77"/>
      <c r="L22" s="33">
        <v>19</v>
      </c>
      <c r="M22" s="38">
        <v>1610</v>
      </c>
      <c r="N22" s="38">
        <v>1640</v>
      </c>
      <c r="O22" s="38">
        <v>1620</v>
      </c>
      <c r="P22" s="38">
        <v>1600</v>
      </c>
      <c r="Q22" s="38">
        <v>1605</v>
      </c>
      <c r="R22" s="35">
        <f t="shared" si="0"/>
        <v>1615</v>
      </c>
      <c r="S22" s="36">
        <f t="shared" si="1"/>
        <v>40</v>
      </c>
      <c r="T22" s="35">
        <f t="shared" si="5"/>
        <v>200</v>
      </c>
      <c r="U22" s="37">
        <f t="shared" si="2"/>
        <v>14.142135623730951</v>
      </c>
      <c r="W22" s="33">
        <v>19</v>
      </c>
      <c r="X22" s="35">
        <f t="shared" si="6"/>
        <v>1615</v>
      </c>
      <c r="Y22" s="33">
        <v>19</v>
      </c>
      <c r="Z22" s="1">
        <f t="shared" si="3"/>
        <v>40</v>
      </c>
      <c r="AA22" s="33">
        <v>19</v>
      </c>
      <c r="AB22" s="62">
        <f t="shared" si="4"/>
        <v>14.142135623730951</v>
      </c>
    </row>
    <row r="23" spans="1:33" ht="15.75" customHeight="1" x14ac:dyDescent="0.2">
      <c r="H23" s="2"/>
      <c r="K23" s="77"/>
      <c r="L23" s="33">
        <v>20</v>
      </c>
      <c r="M23" s="38">
        <v>1515</v>
      </c>
      <c r="N23" s="38">
        <v>1500</v>
      </c>
      <c r="O23" s="38">
        <v>1590</v>
      </c>
      <c r="P23" s="38">
        <v>1535</v>
      </c>
      <c r="Q23" s="38">
        <v>1550</v>
      </c>
      <c r="R23" s="35">
        <f t="shared" si="0"/>
        <v>1538</v>
      </c>
      <c r="S23" s="36">
        <f t="shared" si="1"/>
        <v>90</v>
      </c>
      <c r="T23" s="35">
        <f t="shared" si="5"/>
        <v>966</v>
      </c>
      <c r="U23" s="37">
        <f t="shared" si="2"/>
        <v>31.080540535840107</v>
      </c>
      <c r="W23" s="33">
        <v>20</v>
      </c>
      <c r="X23" s="35">
        <f t="shared" si="6"/>
        <v>1538</v>
      </c>
      <c r="Y23" s="33">
        <v>20</v>
      </c>
      <c r="Z23" s="1">
        <f t="shared" si="3"/>
        <v>90</v>
      </c>
      <c r="AA23" s="33">
        <v>20</v>
      </c>
      <c r="AB23" s="62">
        <f t="shared" si="4"/>
        <v>31.080540535840107</v>
      </c>
    </row>
    <row r="24" spans="1:33" ht="15.75" customHeight="1" thickBot="1" x14ac:dyDescent="0.25">
      <c r="A24" s="3" t="s">
        <v>72</v>
      </c>
      <c r="H24" s="2"/>
      <c r="K24" s="77"/>
      <c r="L24" s="33">
        <v>21</v>
      </c>
      <c r="M24" s="38">
        <v>1555</v>
      </c>
      <c r="N24" s="38">
        <v>1595</v>
      </c>
      <c r="O24" s="38">
        <v>1590</v>
      </c>
      <c r="P24" s="38">
        <v>1530</v>
      </c>
      <c r="Q24" s="38">
        <v>1520</v>
      </c>
      <c r="R24" s="35">
        <f t="shared" si="0"/>
        <v>1558</v>
      </c>
      <c r="S24" s="36">
        <f t="shared" si="1"/>
        <v>75</v>
      </c>
      <c r="T24" s="35">
        <f t="shared" si="5"/>
        <v>926</v>
      </c>
      <c r="U24" s="37">
        <f t="shared" si="2"/>
        <v>30.430248109405877</v>
      </c>
      <c r="W24" s="33">
        <v>21</v>
      </c>
      <c r="X24" s="35">
        <f t="shared" si="6"/>
        <v>1558</v>
      </c>
      <c r="Y24" s="33">
        <v>21</v>
      </c>
      <c r="Z24" s="1">
        <f t="shared" si="3"/>
        <v>75</v>
      </c>
      <c r="AA24" s="33">
        <v>21</v>
      </c>
      <c r="AB24" s="62">
        <f t="shared" si="4"/>
        <v>30.430248109405877</v>
      </c>
    </row>
    <row r="25" spans="1:33" ht="15.75" customHeight="1" thickBot="1" x14ac:dyDescent="0.25">
      <c r="A25" s="1" t="s">
        <v>73</v>
      </c>
      <c r="H25" s="2"/>
      <c r="L25" s="39"/>
      <c r="M25" s="39"/>
      <c r="N25" s="39"/>
      <c r="O25" s="39"/>
      <c r="P25" s="40" t="s">
        <v>37</v>
      </c>
      <c r="Q25" s="41"/>
      <c r="R25" s="42">
        <f>AVERAGE(R4:R24)</f>
        <v>1557.9714285714285</v>
      </c>
      <c r="S25" s="43">
        <f>AVERAGE(S4:S24)</f>
        <v>91.666666666666671</v>
      </c>
      <c r="T25" s="43"/>
      <c r="U25" s="44">
        <f>AVERAGE(U5:U24)</f>
        <v>34.058976566652362</v>
      </c>
    </row>
    <row r="26" spans="1:33" ht="15.75" customHeight="1" x14ac:dyDescent="0.2">
      <c r="A26" s="3" t="s">
        <v>74</v>
      </c>
      <c r="H26" s="2"/>
      <c r="X26" s="1" t="s">
        <v>88</v>
      </c>
    </row>
    <row r="27" spans="1:33" ht="15.75" customHeight="1" x14ac:dyDescent="0.2">
      <c r="A27" s="1" t="s">
        <v>30</v>
      </c>
      <c r="H27" s="2"/>
      <c r="X27" s="48" t="s">
        <v>91</v>
      </c>
      <c r="Y27" s="39" t="s">
        <v>92</v>
      </c>
      <c r="Z27" s="48" t="s">
        <v>93</v>
      </c>
      <c r="AA27" s="48" t="s">
        <v>94</v>
      </c>
      <c r="AB27" s="39" t="s">
        <v>95</v>
      </c>
      <c r="AC27" s="39"/>
      <c r="AD27" s="39" t="s">
        <v>96</v>
      </c>
      <c r="AE27" s="39"/>
      <c r="AF27" s="39"/>
      <c r="AG27" s="39"/>
    </row>
    <row r="28" spans="1:33" x14ac:dyDescent="0.2">
      <c r="C28" s="3" t="s">
        <v>76</v>
      </c>
      <c r="D28" s="13" t="s">
        <v>20</v>
      </c>
      <c r="E28" s="14">
        <v>1700</v>
      </c>
      <c r="F28" s="13" t="s">
        <v>21</v>
      </c>
      <c r="G28" s="14">
        <v>1450</v>
      </c>
      <c r="X28" s="48"/>
      <c r="Y28" s="39"/>
      <c r="Z28" s="48"/>
      <c r="AA28" s="48" t="s">
        <v>94</v>
      </c>
      <c r="AB28" s="39" t="s">
        <v>97</v>
      </c>
      <c r="AC28" s="39"/>
      <c r="AD28" s="39"/>
      <c r="AE28" s="39"/>
      <c r="AF28" s="39"/>
      <c r="AG28" s="39"/>
    </row>
    <row r="29" spans="1:33" x14ac:dyDescent="0.2">
      <c r="X29" s="48"/>
      <c r="Y29" s="39"/>
      <c r="Z29" s="48"/>
      <c r="AA29" s="48" t="s">
        <v>98</v>
      </c>
      <c r="AB29" s="39">
        <f>3/(2.327*SQRT(5))</f>
        <v>0.57655384035233082</v>
      </c>
      <c r="AC29" s="39"/>
      <c r="AD29" s="39"/>
      <c r="AE29" s="39"/>
      <c r="AF29" s="39"/>
      <c r="AG29" s="39"/>
    </row>
    <row r="30" spans="1:33" x14ac:dyDescent="0.2">
      <c r="A30" s="1" t="s">
        <v>31</v>
      </c>
      <c r="X30" s="49" t="s">
        <v>99</v>
      </c>
      <c r="Y30" s="50">
        <f>R25+AB29*S25</f>
        <v>1610.8221972703923</v>
      </c>
      <c r="Z30" s="48"/>
      <c r="AA30" s="39"/>
      <c r="AB30" s="48" t="s">
        <v>100</v>
      </c>
      <c r="AC30" s="39" t="s">
        <v>101</v>
      </c>
      <c r="AD30" s="39"/>
      <c r="AE30" s="39"/>
      <c r="AF30" s="51" t="s">
        <v>102</v>
      </c>
      <c r="AG30" s="61">
        <f>R25</f>
        <v>1557.9714285714285</v>
      </c>
    </row>
    <row r="31" spans="1:33" x14ac:dyDescent="0.2">
      <c r="B31" s="3" t="s">
        <v>77</v>
      </c>
      <c r="C31" s="3"/>
      <c r="D31" s="13" t="s">
        <v>23</v>
      </c>
      <c r="E31" s="14">
        <v>1800</v>
      </c>
      <c r="F31" s="13" t="s">
        <v>22</v>
      </c>
      <c r="G31" s="14">
        <v>1400</v>
      </c>
      <c r="X31" s="52"/>
      <c r="Y31" s="53"/>
      <c r="Z31" s="48"/>
      <c r="AA31" s="39"/>
      <c r="AB31" s="54" t="s">
        <v>100</v>
      </c>
      <c r="AC31" s="55">
        <f>R25-AB29*S25</f>
        <v>1505.1206598724648</v>
      </c>
      <c r="AD31" s="39"/>
      <c r="AE31" s="39"/>
      <c r="AF31" s="39"/>
      <c r="AG31" s="39"/>
    </row>
    <row r="32" spans="1:33" ht="21" customHeight="1" thickBot="1" x14ac:dyDescent="0.25">
      <c r="H32" s="69" t="s">
        <v>78</v>
      </c>
      <c r="I32" s="69"/>
      <c r="X32" s="48"/>
      <c r="Y32" s="39"/>
      <c r="Z32" s="39"/>
      <c r="AA32" s="39"/>
      <c r="AB32" s="52"/>
      <c r="AC32" s="53"/>
      <c r="AD32" s="39"/>
      <c r="AE32" s="39"/>
      <c r="AF32" s="39"/>
      <c r="AG32" s="39"/>
    </row>
    <row r="33" spans="1:33" s="4" customFormat="1" ht="13.5" thickBot="1" x14ac:dyDescent="0.25">
      <c r="A33" s="8" t="s">
        <v>11</v>
      </c>
      <c r="B33" s="68" t="s">
        <v>12</v>
      </c>
      <c r="C33" s="68"/>
      <c r="D33" s="24" t="s">
        <v>13</v>
      </c>
      <c r="E33" s="18" t="s">
        <v>14</v>
      </c>
      <c r="F33" s="8" t="s">
        <v>16</v>
      </c>
      <c r="G33" s="25" t="s">
        <v>15</v>
      </c>
      <c r="H33" s="8" t="s">
        <v>14</v>
      </c>
      <c r="I33" s="25" t="s">
        <v>13</v>
      </c>
    </row>
    <row r="34" spans="1:33" x14ac:dyDescent="0.2">
      <c r="A34" s="7">
        <v>1</v>
      </c>
      <c r="B34" s="26">
        <v>1400</v>
      </c>
      <c r="C34" s="26">
        <v>1425</v>
      </c>
      <c r="D34" s="26">
        <f>(C34+B34)/2</f>
        <v>1412.5</v>
      </c>
      <c r="E34" s="16">
        <v>4</v>
      </c>
      <c r="F34" s="7">
        <f>(D34-D$49)^2</f>
        <v>30625</v>
      </c>
      <c r="G34" s="65">
        <f>F34^(1/2)</f>
        <v>175</v>
      </c>
      <c r="H34" s="16">
        <v>4</v>
      </c>
      <c r="I34" s="7">
        <f>D34</f>
        <v>1412.5</v>
      </c>
    </row>
    <row r="35" spans="1:33" x14ac:dyDescent="0.2">
      <c r="A35" s="5">
        <v>2</v>
      </c>
      <c r="B35" s="27">
        <f>C34</f>
        <v>1425</v>
      </c>
      <c r="C35" s="27">
        <f>B35+25</f>
        <v>1450</v>
      </c>
      <c r="D35" s="26">
        <f t="shared" ref="D35:D48" si="7">(C35+B35)/2</f>
        <v>1437.5</v>
      </c>
      <c r="E35" s="17">
        <v>12</v>
      </c>
      <c r="F35" s="7">
        <f>(D35-D$49)^2</f>
        <v>22500</v>
      </c>
      <c r="G35" s="65">
        <f t="shared" ref="G35:G48" si="8">F35^(1/2)</f>
        <v>150</v>
      </c>
      <c r="H35" s="17">
        <v>12</v>
      </c>
      <c r="I35" s="7">
        <f t="shared" ref="I35:I48" si="9">D35</f>
        <v>1437.5</v>
      </c>
      <c r="X35" s="1" t="s">
        <v>36</v>
      </c>
    </row>
    <row r="36" spans="1:33" x14ac:dyDescent="0.2">
      <c r="A36" s="5">
        <v>3</v>
      </c>
      <c r="B36" s="27">
        <f>C35</f>
        <v>1450</v>
      </c>
      <c r="C36" s="27">
        <f>B36+25</f>
        <v>1475</v>
      </c>
      <c r="D36" s="26">
        <f t="shared" si="7"/>
        <v>1462.5</v>
      </c>
      <c r="E36" s="17">
        <v>18</v>
      </c>
      <c r="F36" s="7">
        <f t="shared" ref="F36:F48" si="10">(D36-D$49)^2</f>
        <v>15625</v>
      </c>
      <c r="G36" s="65">
        <f t="shared" si="8"/>
        <v>125</v>
      </c>
      <c r="H36" s="17">
        <v>18</v>
      </c>
      <c r="I36" s="7">
        <f t="shared" si="9"/>
        <v>1462.5</v>
      </c>
      <c r="X36" s="48" t="s">
        <v>103</v>
      </c>
      <c r="Y36" s="39" t="s">
        <v>104</v>
      </c>
      <c r="Z36" s="39"/>
      <c r="AA36" s="48" t="s">
        <v>105</v>
      </c>
      <c r="AB36" s="39" t="s">
        <v>106</v>
      </c>
      <c r="AC36" s="39"/>
      <c r="AD36" s="39"/>
      <c r="AE36" s="39"/>
      <c r="AF36" s="39"/>
      <c r="AG36" s="40">
        <f>1+3*((1-AF39^2)/AF39^2)^(1/2)</f>
        <v>2.0888546027169355</v>
      </c>
    </row>
    <row r="37" spans="1:33" x14ac:dyDescent="0.2">
      <c r="A37" s="5">
        <v>4</v>
      </c>
      <c r="B37" s="27">
        <f>C36</f>
        <v>1475</v>
      </c>
      <c r="C37" s="27">
        <f t="shared" ref="C37:C48" si="11">B37+25</f>
        <v>1500</v>
      </c>
      <c r="D37" s="26">
        <f t="shared" si="7"/>
        <v>1487.5</v>
      </c>
      <c r="E37" s="17">
        <v>26</v>
      </c>
      <c r="F37" s="7">
        <f t="shared" si="10"/>
        <v>10000</v>
      </c>
      <c r="G37" s="65">
        <f t="shared" si="8"/>
        <v>100</v>
      </c>
      <c r="H37" s="17">
        <v>26</v>
      </c>
      <c r="I37" s="7">
        <f t="shared" si="9"/>
        <v>1487.5</v>
      </c>
      <c r="X37" s="39"/>
      <c r="Y37" s="39"/>
      <c r="Z37" s="39"/>
      <c r="AA37" s="48" t="s">
        <v>105</v>
      </c>
      <c r="AB37" s="56">
        <f>AG36</f>
        <v>2.0888546027169355</v>
      </c>
      <c r="AC37" s="39"/>
      <c r="AD37" s="39"/>
      <c r="AE37" s="39"/>
      <c r="AF37" s="39"/>
      <c r="AG37" s="39"/>
    </row>
    <row r="38" spans="1:33" x14ac:dyDescent="0.2">
      <c r="A38" s="5">
        <v>5</v>
      </c>
      <c r="B38" s="27">
        <f>C37</f>
        <v>1500</v>
      </c>
      <c r="C38" s="27">
        <f t="shared" si="11"/>
        <v>1525</v>
      </c>
      <c r="D38" s="26">
        <f t="shared" si="7"/>
        <v>1512.5</v>
      </c>
      <c r="E38" s="17">
        <v>38</v>
      </c>
      <c r="F38" s="7">
        <f t="shared" si="10"/>
        <v>5625</v>
      </c>
      <c r="G38" s="65">
        <f t="shared" si="8"/>
        <v>75</v>
      </c>
      <c r="H38" s="17">
        <v>38</v>
      </c>
      <c r="I38" s="7">
        <f t="shared" si="9"/>
        <v>1512.5</v>
      </c>
      <c r="X38" s="48" t="s">
        <v>103</v>
      </c>
      <c r="Y38" s="39" t="s">
        <v>122</v>
      </c>
      <c r="Z38" s="39"/>
      <c r="AA38" s="39"/>
      <c r="AB38" s="39"/>
      <c r="AC38" s="39"/>
      <c r="AD38" s="39"/>
      <c r="AE38" s="39"/>
      <c r="AF38" s="39"/>
      <c r="AG38" s="39"/>
    </row>
    <row r="39" spans="1:33" x14ac:dyDescent="0.2">
      <c r="A39" s="5">
        <v>6</v>
      </c>
      <c r="B39" s="27">
        <f>C38</f>
        <v>1525</v>
      </c>
      <c r="C39" s="27">
        <f t="shared" si="11"/>
        <v>1550</v>
      </c>
      <c r="D39" s="26">
        <f t="shared" si="7"/>
        <v>1537.5</v>
      </c>
      <c r="E39" s="17">
        <v>50</v>
      </c>
      <c r="F39" s="7">
        <f t="shared" si="10"/>
        <v>2500</v>
      </c>
      <c r="G39" s="65">
        <f t="shared" si="8"/>
        <v>50</v>
      </c>
      <c r="H39" s="17">
        <v>50</v>
      </c>
      <c r="I39" s="7">
        <f t="shared" si="9"/>
        <v>1537.5</v>
      </c>
      <c r="X39" s="57" t="s">
        <v>103</v>
      </c>
      <c r="Y39" s="58">
        <f>AB37*U25</f>
        <v>71.144249965080036</v>
      </c>
      <c r="Z39" s="39"/>
      <c r="AA39" s="39"/>
      <c r="AB39" s="39"/>
      <c r="AC39" s="39"/>
      <c r="AD39" s="39" t="s">
        <v>107</v>
      </c>
      <c r="AE39" s="48"/>
      <c r="AF39" s="59">
        <v>0.94</v>
      </c>
      <c r="AG39" s="39"/>
    </row>
    <row r="40" spans="1:33" x14ac:dyDescent="0.2">
      <c r="A40" s="5">
        <v>7</v>
      </c>
      <c r="B40" s="27">
        <f t="shared" ref="B40:B48" si="12">C39</f>
        <v>1550</v>
      </c>
      <c r="C40" s="27">
        <f t="shared" si="11"/>
        <v>1575</v>
      </c>
      <c r="D40" s="26">
        <f t="shared" si="7"/>
        <v>1562.5</v>
      </c>
      <c r="E40" s="17">
        <v>58</v>
      </c>
      <c r="F40" s="7">
        <f t="shared" si="10"/>
        <v>625</v>
      </c>
      <c r="G40" s="65">
        <f t="shared" si="8"/>
        <v>25</v>
      </c>
      <c r="H40" s="17">
        <v>58</v>
      </c>
      <c r="I40" s="7">
        <f t="shared" si="9"/>
        <v>1562.5</v>
      </c>
      <c r="X40" s="39"/>
      <c r="Y40" s="39"/>
      <c r="Z40" s="39"/>
      <c r="AA40" s="48" t="s">
        <v>108</v>
      </c>
      <c r="AB40" s="39" t="s">
        <v>109</v>
      </c>
      <c r="AC40" s="39"/>
      <c r="AD40" s="39"/>
      <c r="AE40" s="39"/>
      <c r="AF40" s="39"/>
      <c r="AG40" s="39"/>
    </row>
    <row r="41" spans="1:33" x14ac:dyDescent="0.2">
      <c r="A41" s="5">
        <v>8</v>
      </c>
      <c r="B41" s="27">
        <f t="shared" si="12"/>
        <v>1575</v>
      </c>
      <c r="C41" s="27">
        <f t="shared" si="11"/>
        <v>1600</v>
      </c>
      <c r="D41" s="26">
        <f t="shared" si="7"/>
        <v>1587.5</v>
      </c>
      <c r="E41" s="17">
        <v>68</v>
      </c>
      <c r="F41" s="7">
        <f t="shared" si="10"/>
        <v>0</v>
      </c>
      <c r="G41" s="65">
        <f t="shared" si="8"/>
        <v>0</v>
      </c>
      <c r="H41" s="17">
        <v>68</v>
      </c>
      <c r="I41" s="7">
        <f t="shared" si="9"/>
        <v>1587.5</v>
      </c>
      <c r="X41" s="39"/>
      <c r="Y41" s="39"/>
      <c r="Z41" s="39"/>
      <c r="AA41" s="57" t="s">
        <v>108</v>
      </c>
      <c r="AB41" s="58">
        <f>U25</f>
        <v>34.058976566652362</v>
      </c>
      <c r="AC41" s="39"/>
      <c r="AD41" s="39"/>
      <c r="AE41" s="39"/>
      <c r="AF41" s="39"/>
      <c r="AG41" s="39"/>
    </row>
    <row r="42" spans="1:33" x14ac:dyDescent="0.2">
      <c r="A42" s="5">
        <v>9</v>
      </c>
      <c r="B42" s="27">
        <f t="shared" si="12"/>
        <v>1600</v>
      </c>
      <c r="C42" s="27">
        <f t="shared" si="11"/>
        <v>1625</v>
      </c>
      <c r="D42" s="26">
        <f t="shared" si="7"/>
        <v>1612.5</v>
      </c>
      <c r="E42" s="17">
        <v>55</v>
      </c>
      <c r="F42" s="7">
        <f t="shared" si="10"/>
        <v>625</v>
      </c>
      <c r="G42" s="65">
        <f t="shared" si="8"/>
        <v>25</v>
      </c>
      <c r="H42" s="17">
        <v>55</v>
      </c>
      <c r="I42" s="7">
        <f t="shared" si="9"/>
        <v>1612.5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5">
        <v>10</v>
      </c>
      <c r="B43" s="27">
        <f t="shared" si="12"/>
        <v>1625</v>
      </c>
      <c r="C43" s="27">
        <f t="shared" si="11"/>
        <v>1650</v>
      </c>
      <c r="D43" s="26">
        <f t="shared" si="7"/>
        <v>1637.5</v>
      </c>
      <c r="E43" s="17">
        <v>49</v>
      </c>
      <c r="F43" s="7">
        <f t="shared" si="10"/>
        <v>2500</v>
      </c>
      <c r="G43" s="65">
        <f t="shared" si="8"/>
        <v>50</v>
      </c>
      <c r="H43" s="17">
        <v>49</v>
      </c>
      <c r="I43" s="7">
        <f t="shared" si="9"/>
        <v>1637.5</v>
      </c>
      <c r="X43" s="48" t="s">
        <v>110</v>
      </c>
      <c r="Y43" s="39" t="s">
        <v>111</v>
      </c>
      <c r="Z43" s="39"/>
      <c r="AA43" s="48" t="s">
        <v>112</v>
      </c>
      <c r="AB43" s="39" t="s">
        <v>113</v>
      </c>
      <c r="AC43" s="39"/>
      <c r="AD43" s="39"/>
      <c r="AE43" s="48"/>
      <c r="AF43" s="59"/>
      <c r="AG43" s="39"/>
    </row>
    <row r="44" spans="1:33" ht="18.75" customHeight="1" x14ac:dyDescent="0.2">
      <c r="A44" s="5">
        <v>11</v>
      </c>
      <c r="B44" s="27">
        <f t="shared" si="12"/>
        <v>1650</v>
      </c>
      <c r="C44" s="27">
        <f t="shared" si="11"/>
        <v>1675</v>
      </c>
      <c r="D44" s="26">
        <f t="shared" si="7"/>
        <v>1662.5</v>
      </c>
      <c r="E44" s="17">
        <v>41</v>
      </c>
      <c r="F44" s="7">
        <f t="shared" si="10"/>
        <v>5625</v>
      </c>
      <c r="G44" s="65">
        <f t="shared" si="8"/>
        <v>75</v>
      </c>
      <c r="H44" s="17">
        <v>41</v>
      </c>
      <c r="I44" s="7">
        <f t="shared" si="9"/>
        <v>1662.5</v>
      </c>
      <c r="X44" s="48"/>
      <c r="Y44" s="39"/>
      <c r="Z44" s="39"/>
      <c r="AA44" s="48" t="s">
        <v>112</v>
      </c>
      <c r="AB44" s="59">
        <v>0</v>
      </c>
      <c r="AC44" s="39" t="s">
        <v>114</v>
      </c>
      <c r="AD44" s="39"/>
      <c r="AE44" s="39"/>
      <c r="AF44" s="39"/>
      <c r="AG44" s="39"/>
    </row>
    <row r="45" spans="1:33" x14ac:dyDescent="0.2">
      <c r="A45" s="5">
        <v>12</v>
      </c>
      <c r="B45" s="27">
        <f t="shared" si="12"/>
        <v>1675</v>
      </c>
      <c r="C45" s="27">
        <f t="shared" si="11"/>
        <v>1700</v>
      </c>
      <c r="D45" s="26">
        <f t="shared" si="7"/>
        <v>1687.5</v>
      </c>
      <c r="E45" s="17">
        <v>33</v>
      </c>
      <c r="F45" s="7">
        <f t="shared" si="10"/>
        <v>10000</v>
      </c>
      <c r="G45" s="65">
        <f t="shared" si="8"/>
        <v>100</v>
      </c>
      <c r="H45" s="17">
        <v>33</v>
      </c>
      <c r="I45" s="7">
        <f t="shared" si="9"/>
        <v>1687.5</v>
      </c>
      <c r="X45" s="48" t="s">
        <v>110</v>
      </c>
      <c r="Y45" s="39" t="s">
        <v>115</v>
      </c>
      <c r="Z45" s="39"/>
      <c r="AA45" s="39"/>
      <c r="AB45" s="39"/>
      <c r="AC45" s="39"/>
      <c r="AD45" s="39"/>
      <c r="AE45" s="39"/>
      <c r="AF45" s="39"/>
      <c r="AG45" s="39"/>
    </row>
    <row r="46" spans="1:33" x14ac:dyDescent="0.2">
      <c r="A46" s="5">
        <v>13</v>
      </c>
      <c r="B46" s="27">
        <f t="shared" si="12"/>
        <v>1700</v>
      </c>
      <c r="C46" s="27">
        <f t="shared" si="11"/>
        <v>1725</v>
      </c>
      <c r="D46" s="26">
        <f t="shared" si="7"/>
        <v>1712.5</v>
      </c>
      <c r="E46" s="17">
        <v>26</v>
      </c>
      <c r="F46" s="7">
        <f t="shared" si="10"/>
        <v>15625</v>
      </c>
      <c r="G46" s="65">
        <f t="shared" si="8"/>
        <v>125</v>
      </c>
      <c r="H46" s="17">
        <v>26</v>
      </c>
      <c r="I46" s="7">
        <f t="shared" si="9"/>
        <v>1712.5</v>
      </c>
      <c r="X46" s="57" t="s">
        <v>110</v>
      </c>
      <c r="Y46" s="58">
        <v>0</v>
      </c>
      <c r="Z46" s="39"/>
      <c r="AA46" s="39"/>
      <c r="AB46" s="39"/>
      <c r="AC46" s="39"/>
      <c r="AD46" s="39"/>
      <c r="AE46" s="39"/>
      <c r="AF46" s="39"/>
      <c r="AG46" s="39"/>
    </row>
    <row r="47" spans="1:33" x14ac:dyDescent="0.2">
      <c r="A47" s="5">
        <v>14</v>
      </c>
      <c r="B47" s="27">
        <f t="shared" si="12"/>
        <v>1725</v>
      </c>
      <c r="C47" s="27">
        <f t="shared" si="11"/>
        <v>1750</v>
      </c>
      <c r="D47" s="26">
        <f t="shared" si="7"/>
        <v>1737.5</v>
      </c>
      <c r="E47" s="17">
        <v>14</v>
      </c>
      <c r="F47" s="7">
        <f t="shared" si="10"/>
        <v>22500</v>
      </c>
      <c r="G47" s="65">
        <f t="shared" si="8"/>
        <v>150</v>
      </c>
      <c r="H47" s="17">
        <v>14</v>
      </c>
      <c r="I47" s="7">
        <f t="shared" si="9"/>
        <v>1737.5</v>
      </c>
    </row>
    <row r="48" spans="1:33" ht="13.5" thickBot="1" x14ac:dyDescent="0.25">
      <c r="A48" s="5">
        <v>15</v>
      </c>
      <c r="B48" s="27">
        <f t="shared" si="12"/>
        <v>1750</v>
      </c>
      <c r="C48" s="27">
        <f t="shared" si="11"/>
        <v>1775</v>
      </c>
      <c r="D48" s="26">
        <f t="shared" si="7"/>
        <v>1762.5</v>
      </c>
      <c r="E48" s="5">
        <v>8</v>
      </c>
      <c r="F48" s="7">
        <f t="shared" si="10"/>
        <v>30625</v>
      </c>
      <c r="G48" s="65">
        <f t="shared" si="8"/>
        <v>175</v>
      </c>
      <c r="H48" s="5">
        <v>8</v>
      </c>
      <c r="I48" s="7">
        <f t="shared" si="9"/>
        <v>1762.5</v>
      </c>
      <c r="X48" s="1" t="s">
        <v>89</v>
      </c>
    </row>
    <row r="49" spans="1:32" ht="13.5" thickBot="1" x14ac:dyDescent="0.25">
      <c r="D49" s="10">
        <f>AVERAGE(D34:D48)</f>
        <v>1587.5</v>
      </c>
      <c r="E49" s="19">
        <f>SUM(E34:E48)</f>
        <v>500</v>
      </c>
      <c r="F49" s="28"/>
      <c r="G49" s="66">
        <f>AVERAGE(G34:G48)</f>
        <v>93.333333333333329</v>
      </c>
      <c r="X49" s="48" t="s">
        <v>91</v>
      </c>
      <c r="Y49" s="39" t="s">
        <v>116</v>
      </c>
      <c r="Z49" s="39" t="s">
        <v>117</v>
      </c>
      <c r="AA49" s="39"/>
      <c r="AB49" s="64">
        <v>2.1150000000000002</v>
      </c>
      <c r="AC49" s="39"/>
      <c r="AD49" s="48" t="s">
        <v>100</v>
      </c>
      <c r="AE49" s="39" t="s">
        <v>118</v>
      </c>
      <c r="AF49" s="39" t="s">
        <v>119</v>
      </c>
    </row>
    <row r="50" spans="1:32" x14ac:dyDescent="0.2">
      <c r="A50" s="15"/>
      <c r="B50" s="15"/>
      <c r="C50" s="15"/>
      <c r="D50" s="15"/>
      <c r="E50" s="15"/>
      <c r="F50" s="15"/>
      <c r="G50" s="15"/>
      <c r="X50" s="48" t="s">
        <v>91</v>
      </c>
      <c r="Y50" s="39" t="s">
        <v>121</v>
      </c>
      <c r="Z50" s="39"/>
      <c r="AA50" s="39"/>
      <c r="AB50" s="39"/>
      <c r="AC50" s="39"/>
      <c r="AD50" s="48" t="s">
        <v>100</v>
      </c>
      <c r="AE50" s="39" t="s">
        <v>120</v>
      </c>
      <c r="AF50" s="39"/>
    </row>
    <row r="51" spans="1:32" x14ac:dyDescent="0.2">
      <c r="A51" s="15" t="s">
        <v>79</v>
      </c>
      <c r="B51" s="15"/>
      <c r="C51" s="15"/>
      <c r="D51" s="15"/>
      <c r="E51" s="15"/>
      <c r="F51" s="15"/>
      <c r="G51" s="15"/>
      <c r="X51" s="49" t="s">
        <v>91</v>
      </c>
      <c r="Y51" s="50">
        <f>AB49*S25</f>
        <v>193.87500000000003</v>
      </c>
      <c r="Z51" s="39"/>
      <c r="AA51" s="39"/>
      <c r="AB51" s="39"/>
      <c r="AC51" s="39"/>
      <c r="AD51" s="54" t="s">
        <v>100</v>
      </c>
      <c r="AE51" s="60">
        <v>0</v>
      </c>
      <c r="AF51" s="39"/>
    </row>
    <row r="52" spans="1:32" x14ac:dyDescent="0.2">
      <c r="A52" s="15"/>
      <c r="B52" s="15"/>
      <c r="C52" s="15"/>
      <c r="D52" s="15"/>
      <c r="E52" s="15"/>
      <c r="F52" s="15"/>
      <c r="G52" s="15"/>
      <c r="X52" s="39"/>
      <c r="Y52" s="39"/>
      <c r="Z52" s="39"/>
      <c r="AA52" s="51" t="s">
        <v>108</v>
      </c>
      <c r="AB52" s="63">
        <f>S25</f>
        <v>91.666666666666671</v>
      </c>
      <c r="AC52" s="39"/>
      <c r="AD52" s="39"/>
      <c r="AE52" s="39"/>
      <c r="AF52" s="39"/>
    </row>
    <row r="53" spans="1:32" x14ac:dyDescent="0.2">
      <c r="X53" s="39"/>
      <c r="Y53" s="39"/>
      <c r="Z53" s="39"/>
      <c r="AA53" s="39"/>
      <c r="AB53" s="39"/>
      <c r="AC53" s="39"/>
      <c r="AD53" s="39"/>
      <c r="AE53" s="39"/>
      <c r="AF53" s="39"/>
    </row>
    <row r="54" spans="1:32" x14ac:dyDescent="0.2">
      <c r="A54" s="3" t="s">
        <v>80</v>
      </c>
    </row>
    <row r="55" spans="1:32" x14ac:dyDescent="0.2">
      <c r="A55" s="1" t="s">
        <v>17</v>
      </c>
    </row>
    <row r="56" spans="1:32" x14ac:dyDescent="0.2">
      <c r="A56" s="1" t="s">
        <v>18</v>
      </c>
      <c r="C56" s="11"/>
    </row>
    <row r="58" spans="1:32" x14ac:dyDescent="0.2">
      <c r="B58" s="12" t="s">
        <v>19</v>
      </c>
      <c r="C58" s="13">
        <f>E28-G28</f>
        <v>250</v>
      </c>
    </row>
    <row r="59" spans="1:32" x14ac:dyDescent="0.2">
      <c r="B59" s="12" t="s">
        <v>24</v>
      </c>
      <c r="C59" s="3">
        <f>(E31+G31)/2</f>
        <v>1600</v>
      </c>
    </row>
    <row r="60" spans="1:32" x14ac:dyDescent="0.2">
      <c r="B60" s="12" t="s">
        <v>25</v>
      </c>
      <c r="C60" s="22">
        <f>(C59-D49)/(C58/2)</f>
        <v>0.1</v>
      </c>
    </row>
    <row r="61" spans="1:32" x14ac:dyDescent="0.2">
      <c r="C61" s="3"/>
    </row>
    <row r="62" spans="1:32" x14ac:dyDescent="0.2">
      <c r="A62" s="3" t="s">
        <v>81</v>
      </c>
      <c r="C62" s="3"/>
    </row>
    <row r="63" spans="1:32" x14ac:dyDescent="0.2">
      <c r="A63" s="1" t="s">
        <v>27</v>
      </c>
      <c r="B63" s="12" t="s">
        <v>26</v>
      </c>
      <c r="C63" s="21">
        <f>C58/(6*G49)</f>
        <v>0.44642857142857145</v>
      </c>
    </row>
    <row r="64" spans="1:32" x14ac:dyDescent="0.2">
      <c r="A64" s="1" t="s">
        <v>28</v>
      </c>
      <c r="B64" s="12" t="s">
        <v>29</v>
      </c>
      <c r="C64" s="20">
        <f>(1-C60)*C63</f>
        <v>0.4017857142857143</v>
      </c>
    </row>
    <row r="66" spans="1:7" x14ac:dyDescent="0.2">
      <c r="A66" s="3" t="s">
        <v>82</v>
      </c>
      <c r="C66" s="4" t="s">
        <v>123</v>
      </c>
    </row>
    <row r="67" spans="1:7" x14ac:dyDescent="0.2">
      <c r="B67" s="3"/>
    </row>
    <row r="68" spans="1:7" x14ac:dyDescent="0.2">
      <c r="A68" s="3" t="s">
        <v>83</v>
      </c>
      <c r="B68" s="3"/>
    </row>
    <row r="69" spans="1:7" x14ac:dyDescent="0.2">
      <c r="A69" s="3" t="s">
        <v>84</v>
      </c>
      <c r="B69" s="3"/>
      <c r="C69" s="83" t="s">
        <v>150</v>
      </c>
    </row>
    <row r="71" spans="1:7" x14ac:dyDescent="0.2">
      <c r="A71" s="3" t="s">
        <v>86</v>
      </c>
    </row>
    <row r="72" spans="1:7" x14ac:dyDescent="0.2">
      <c r="A72" s="3" t="s">
        <v>87</v>
      </c>
    </row>
    <row r="74" spans="1:7" x14ac:dyDescent="0.2">
      <c r="C74" s="1" t="s">
        <v>124</v>
      </c>
    </row>
    <row r="75" spans="1:7" x14ac:dyDescent="0.2">
      <c r="E75" s="1" t="s">
        <v>125</v>
      </c>
    </row>
    <row r="76" spans="1:7" x14ac:dyDescent="0.2">
      <c r="C76" s="3"/>
      <c r="E76" s="1" t="s">
        <v>126</v>
      </c>
      <c r="F76" s="12" t="s">
        <v>127</v>
      </c>
      <c r="G76" s="1">
        <f>800000*6/500</f>
        <v>9600</v>
      </c>
    </row>
    <row r="78" spans="1:7" x14ac:dyDescent="0.2">
      <c r="D78" s="13" t="s">
        <v>128</v>
      </c>
      <c r="E78" s="3">
        <f>G76*(0.86*1.25)</f>
        <v>10320</v>
      </c>
    </row>
    <row r="80" spans="1:7" x14ac:dyDescent="0.2">
      <c r="A80" s="1" t="s">
        <v>129</v>
      </c>
    </row>
    <row r="81" spans="1:12" x14ac:dyDescent="0.2">
      <c r="A81" s="1" t="s">
        <v>130</v>
      </c>
    </row>
    <row r="85" spans="1:12" x14ac:dyDescent="0.2">
      <c r="K85" s="1" t="s">
        <v>139</v>
      </c>
    </row>
    <row r="86" spans="1:12" x14ac:dyDescent="0.2">
      <c r="K86" s="1" t="s">
        <v>138</v>
      </c>
    </row>
    <row r="87" spans="1:12" x14ac:dyDescent="0.2">
      <c r="K87" s="1" t="s">
        <v>131</v>
      </c>
    </row>
    <row r="88" spans="1:12" x14ac:dyDescent="0.2">
      <c r="K88" s="1" t="s">
        <v>148</v>
      </c>
    </row>
    <row r="89" spans="1:12" x14ac:dyDescent="0.2">
      <c r="K89" s="1" t="s">
        <v>132</v>
      </c>
    </row>
    <row r="90" spans="1:12" x14ac:dyDescent="0.2">
      <c r="K90" s="1" t="s">
        <v>133</v>
      </c>
    </row>
    <row r="91" spans="1:12" x14ac:dyDescent="0.2">
      <c r="K91" s="1" t="s">
        <v>134</v>
      </c>
    </row>
    <row r="92" spans="1:12" x14ac:dyDescent="0.2">
      <c r="K92" s="1" t="s">
        <v>135</v>
      </c>
    </row>
    <row r="93" spans="1:12" x14ac:dyDescent="0.2">
      <c r="K93" s="1" t="s">
        <v>136</v>
      </c>
    </row>
    <row r="94" spans="1:12" x14ac:dyDescent="0.2">
      <c r="K94" s="1" t="s">
        <v>137</v>
      </c>
    </row>
    <row r="95" spans="1:12" x14ac:dyDescent="0.2">
      <c r="K95" s="3" t="s">
        <v>140</v>
      </c>
    </row>
    <row r="96" spans="1:12" x14ac:dyDescent="0.2">
      <c r="L96" s="1" t="s">
        <v>141</v>
      </c>
    </row>
    <row r="97" spans="12:15" x14ac:dyDescent="0.2">
      <c r="L97" s="1" t="s">
        <v>143</v>
      </c>
    </row>
    <row r="98" spans="12:15" x14ac:dyDescent="0.2">
      <c r="L98" s="1" t="s">
        <v>142</v>
      </c>
    </row>
    <row r="99" spans="12:15" x14ac:dyDescent="0.2">
      <c r="L99" s="1" t="s">
        <v>144</v>
      </c>
      <c r="O99" s="1" t="s">
        <v>145</v>
      </c>
    </row>
    <row r="100" spans="12:15" x14ac:dyDescent="0.2">
      <c r="O100" s="1" t="s">
        <v>146</v>
      </c>
    </row>
    <row r="101" spans="12:15" x14ac:dyDescent="0.2">
      <c r="L101" s="1" t="s">
        <v>147</v>
      </c>
    </row>
  </sheetData>
  <mergeCells count="17">
    <mergeCell ref="Y3:Z3"/>
    <mergeCell ref="AA3:AB3"/>
    <mergeCell ref="M3:Q3"/>
    <mergeCell ref="K4:K10"/>
    <mergeCell ref="K11:K17"/>
    <mergeCell ref="A2:G2"/>
    <mergeCell ref="B33:C33"/>
    <mergeCell ref="H32:I32"/>
    <mergeCell ref="F13:G13"/>
    <mergeCell ref="W3:X3"/>
    <mergeCell ref="K18:K24"/>
    <mergeCell ref="F14:G14"/>
    <mergeCell ref="F15:G15"/>
    <mergeCell ref="F16:G16"/>
    <mergeCell ref="F17:G17"/>
    <mergeCell ref="F18:G18"/>
    <mergeCell ref="F19:G19"/>
  </mergeCells>
  <pageMargins left="0.31496062992125984" right="0.31496062992125984" top="0.15748031496062992" bottom="0.35433070866141736" header="0.31496062992125984" footer="0.31496062992125984"/>
  <pageSetup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EJEMPLO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Bellot</dc:creator>
  <cp:lastModifiedBy>Ing Oviedo</cp:lastModifiedBy>
  <cp:lastPrinted>2017-06-19T23:23:41Z</cp:lastPrinted>
  <dcterms:created xsi:type="dcterms:W3CDTF">2015-07-01T13:24:50Z</dcterms:created>
  <dcterms:modified xsi:type="dcterms:W3CDTF">2017-06-19T23:28:00Z</dcterms:modified>
</cp:coreProperties>
</file>