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Inicial" sheetId="1" r:id="rId1"/>
    <sheet name="Simulación" sheetId="2" r:id="rId2"/>
  </sheets>
  <definedNames>
    <definedName name="ZA0" localSheetId="0">"Crystal Ball Data : Ver. 5.1"</definedName>
    <definedName name="ZA0" localSheetId="1">"Crystal Ball Data : Ver. 5.1"</definedName>
    <definedName name="ZA0A" localSheetId="0">0+101</definedName>
    <definedName name="ZA0A" localSheetId="1">15+114</definedName>
    <definedName name="ZA0C" localSheetId="0">0+0</definedName>
    <definedName name="ZA0D" localSheetId="0">0+0</definedName>
    <definedName name="ZA0F" localSheetId="0">0+0</definedName>
    <definedName name="ZA0F" localSheetId="1">1+100</definedName>
    <definedName name="ZA0T" localSheetId="0">6720211+0</definedName>
    <definedName name="ZA0T" localSheetId="1">8466197+0</definedName>
    <definedName name="ZA100" localSheetId="1">'Simulación'!$C$11+"FC11"+16929+0.02+"?"+0.06+0.02+0.06</definedName>
    <definedName name="ZA101" localSheetId="1">'Simulación'!$D$11+"FD11"+16929+0.02+"?"+0.06+0.02+0.06</definedName>
    <definedName name="ZA102" localSheetId="1">'Simulación'!$E$11+"FE11"+16929+0.02+"?"+0.06+0.036+0.044</definedName>
    <definedName name="ZA103" localSheetId="1">'Simulación'!$F$11+"FF11"+16929+0.02+"?"+0.06+0.036+0.044</definedName>
    <definedName name="ZA104" localSheetId="1">'Simulación'!$C$12+"BC12"+16929+0.01+0.03+0.05+0.01+0.05</definedName>
    <definedName name="ZA105" localSheetId="1">'Simulación'!$D$12+"BD12"+16929+0.01+0.03+0.05+0.01+0.05</definedName>
    <definedName name="ZA106" localSheetId="1">'Simulación'!$E$12+"BE12"+16929+0.01+0.03+0.05+0.01+0.05</definedName>
    <definedName name="ZA107" localSheetId="1">'Simulación'!$F$12+"BF12"+16929+0.01+0.03+0.05+0.01+0.05</definedName>
    <definedName name="ZA108" localSheetId="1">'Simulación'!$C$13+"AC13"+16929+0.45+0.02+0.4+0.5</definedName>
    <definedName name="ZA109" localSheetId="1">'Simulación'!$D$13+"AD13"+16929+0.45+0.02+0.4+0.5</definedName>
    <definedName name="ZA110" localSheetId="1">'Simulación'!$E$13+"AE13"+16929+0.45+0.02+0.4+0.5</definedName>
    <definedName name="ZA111" localSheetId="1">'Simulación'!$F$13+"AF13"+16929+0.45+0.02+0.4+0.5</definedName>
    <definedName name="ZA112" localSheetId="1">'Simulación'!$F$7+"BF7"+16929+0.01+0.025+0.05+0.01+0.05</definedName>
    <definedName name="ZA113" localSheetId="1">'Simulación'!$B$12+"BCargos por V&amp;C"+545+0.01+0.03+0.05+0.01+0.05</definedName>
    <definedName name="ZA114" localSheetId="1">'Simulación'!$B$13+"AGastos de operación"+545+0.45+0.02+0.4+0.5</definedName>
    <definedName name="ZF100" localSheetId="1">'Simulación'!$J$30+"VAN Final"+""+545+545+473+57+18+342+477+4+3+"-"+"+"+2.6+50+2+4+95+100.342733285693+5</definedName>
  </definedNames>
  <calcPr fullCalcOnLoad="1"/>
</workbook>
</file>

<file path=xl/comments2.xml><?xml version="1.0" encoding="utf-8"?>
<comments xmlns="http://schemas.openxmlformats.org/spreadsheetml/2006/main">
  <authors>
    <author>GOVER BARJA DAZA</author>
  </authors>
  <commentList>
    <comment ref="J30" authorId="0">
      <text>
        <r>
          <rPr>
            <sz val="8"/>
            <rFont val="Tahoma"/>
            <family val="0"/>
          </rPr>
          <t>Forecast: VAN Final</t>
        </r>
      </text>
    </comment>
  </commentList>
</comments>
</file>

<file path=xl/sharedStrings.xml><?xml version="1.0" encoding="utf-8"?>
<sst xmlns="http://schemas.openxmlformats.org/spreadsheetml/2006/main" count="103" uniqueCount="53">
  <si>
    <t>Ingresos brutos</t>
  </si>
  <si>
    <t>Cargos V&amp;C</t>
  </si>
  <si>
    <t>Gastos de operación</t>
  </si>
  <si>
    <t>Ingreso neto</t>
  </si>
  <si>
    <t>Valor terreno</t>
  </si>
  <si>
    <t>Préstamo</t>
  </si>
  <si>
    <t>Pago al contado</t>
  </si>
  <si>
    <t>Menos</t>
  </si>
  <si>
    <t>Amortización préstamo</t>
  </si>
  <si>
    <t>Flujo neto</t>
  </si>
  <si>
    <t>Acumulado</t>
  </si>
  <si>
    <t>Años</t>
  </si>
  <si>
    <t>DATOS</t>
  </si>
  <si>
    <t>DETALLE / AÑOS</t>
  </si>
  <si>
    <t xml:space="preserve">     Cargos V&amp;C</t>
  </si>
  <si>
    <t xml:space="preserve">     Gastos de operación</t>
  </si>
  <si>
    <t xml:space="preserve">     Depreciación</t>
  </si>
  <si>
    <t xml:space="preserve">     Intereses</t>
  </si>
  <si>
    <t>Utilidad imponible</t>
  </si>
  <si>
    <t>Impuestos pagados (ahorrados)</t>
  </si>
  <si>
    <t>SUPUESTOS</t>
  </si>
  <si>
    <t>Gastos operativos</t>
  </si>
  <si>
    <t>Tasa impositiva</t>
  </si>
  <si>
    <t>Comisión sobre venta</t>
  </si>
  <si>
    <t>Tasa de descuento</t>
  </si>
  <si>
    <t>Valor edificaciones y mejoras</t>
  </si>
  <si>
    <t>Precio de propiedad</t>
  </si>
  <si>
    <t>Plazo en años</t>
  </si>
  <si>
    <t>Tasa de interés anual</t>
  </si>
  <si>
    <t>interés</t>
  </si>
  <si>
    <t>Amort.</t>
  </si>
  <si>
    <t>Amort+int</t>
  </si>
  <si>
    <t>Precio de venta</t>
  </si>
  <si>
    <t>Ingreso por alquileres</t>
  </si>
  <si>
    <t>Inflación anual</t>
  </si>
  <si>
    <t>Crecim. valor propiedad</t>
  </si>
  <si>
    <t>- Valor Residual</t>
  </si>
  <si>
    <t>- Comisión ventas</t>
  </si>
  <si>
    <t>= Ganancia imponible</t>
  </si>
  <si>
    <t>= Precio neto</t>
  </si>
  <si>
    <t>Precio Neto</t>
  </si>
  <si>
    <t>- Impuestos</t>
  </si>
  <si>
    <t>- Pago préstamo</t>
  </si>
  <si>
    <t>= Ingreso líquido</t>
  </si>
  <si>
    <t>VAN del Ingreso Líquido</t>
  </si>
  <si>
    <t>VAN del negocio</t>
  </si>
  <si>
    <t>- Capital inicial</t>
  </si>
  <si>
    <t>= VAN Final</t>
  </si>
  <si>
    <t>+ VAN del negocio</t>
  </si>
  <si>
    <t>Tasa inflación anual</t>
  </si>
  <si>
    <t>Cargos por V&amp;C</t>
  </si>
  <si>
    <t>VAN Final</t>
  </si>
  <si>
    <t>SEMESTRE 1-2011</t>
  </si>
</sst>
</file>

<file path=xl/styles.xml><?xml version="1.0" encoding="utf-8"?>
<styleSheet xmlns="http://schemas.openxmlformats.org/spreadsheetml/2006/main">
  <numFmts count="3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.00"/>
    <numFmt numFmtId="181" formatCode="0.000"/>
    <numFmt numFmtId="182" formatCode="0.0"/>
    <numFmt numFmtId="183" formatCode="&quot;$&quot;#,##0.0"/>
    <numFmt numFmtId="184" formatCode="&quot;$&quot;#,##0"/>
    <numFmt numFmtId="185" formatCode="0.0000"/>
    <numFmt numFmtId="186" formatCode="00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80" fontId="0" fillId="0" borderId="13" xfId="0" applyNumberFormat="1" applyBorder="1" applyAlignment="1">
      <alignment/>
    </xf>
    <xf numFmtId="0" fontId="1" fillId="0" borderId="14" xfId="0" applyFont="1" applyBorder="1" applyAlignment="1">
      <alignment/>
    </xf>
    <xf numFmtId="180" fontId="1" fillId="0" borderId="15" xfId="0" applyNumberFormat="1" applyFon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5" xfId="0" applyNumberFormat="1" applyBorder="1" applyAlignment="1" quotePrefix="1">
      <alignment/>
    </xf>
    <xf numFmtId="0" fontId="0" fillId="0" borderId="15" xfId="0" applyBorder="1" applyAlignment="1">
      <alignment/>
    </xf>
    <xf numFmtId="180" fontId="0" fillId="0" borderId="16" xfId="0" applyNumberFormat="1" applyBorder="1" applyAlignment="1" quotePrefix="1">
      <alignment/>
    </xf>
    <xf numFmtId="0" fontId="0" fillId="33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33" borderId="0" xfId="0" applyFill="1" applyAlignment="1">
      <alignment/>
    </xf>
    <xf numFmtId="4" fontId="0" fillId="0" borderId="16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1" fillId="0" borderId="1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80" fontId="1" fillId="0" borderId="16" xfId="0" applyNumberFormat="1" applyFont="1" applyBorder="1" applyAlignment="1">
      <alignment/>
    </xf>
    <xf numFmtId="4" fontId="1" fillId="34" borderId="16" xfId="0" applyNumberFormat="1" applyFont="1" applyFill="1" applyBorder="1" applyAlignment="1">
      <alignment/>
    </xf>
    <xf numFmtId="180" fontId="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26.57421875" style="0" customWidth="1"/>
    <col min="9" max="9" width="19.7109375" style="0" customWidth="1"/>
    <col min="10" max="10" width="12.28125" style="0" bestFit="1" customWidth="1"/>
  </cols>
  <sheetData>
    <row r="1" spans="1:4" ht="12.75">
      <c r="A1" s="2" t="s">
        <v>12</v>
      </c>
      <c r="D1" s="2" t="s">
        <v>20</v>
      </c>
    </row>
    <row r="2" spans="1:9" ht="12.75">
      <c r="A2" t="s">
        <v>4</v>
      </c>
      <c r="B2" s="1">
        <v>30000</v>
      </c>
      <c r="D2" t="s">
        <v>33</v>
      </c>
      <c r="F2" s="6">
        <v>35000</v>
      </c>
      <c r="G2" s="1"/>
      <c r="H2" s="1"/>
      <c r="I2" s="1"/>
    </row>
    <row r="3" spans="1:9" ht="12.75">
      <c r="A3" t="s">
        <v>25</v>
      </c>
      <c r="B3" s="1">
        <v>140000</v>
      </c>
      <c r="C3" s="1"/>
      <c r="D3" t="s">
        <v>34</v>
      </c>
      <c r="F3" s="32">
        <v>0.04</v>
      </c>
      <c r="G3" s="1"/>
      <c r="H3" s="1"/>
      <c r="I3" s="50" t="s">
        <v>52</v>
      </c>
    </row>
    <row r="4" spans="1:9" ht="12.75">
      <c r="A4" t="s">
        <v>26</v>
      </c>
      <c r="B4" s="1">
        <f>+B2+B3</f>
        <v>170000</v>
      </c>
      <c r="C4" s="1"/>
      <c r="D4" s="1" t="s">
        <v>1</v>
      </c>
      <c r="F4" s="32">
        <v>0.03</v>
      </c>
      <c r="G4" s="1"/>
      <c r="H4" s="1"/>
      <c r="I4" s="1"/>
    </row>
    <row r="5" spans="1:9" ht="12.75">
      <c r="A5" t="s">
        <v>6</v>
      </c>
      <c r="B5" s="1">
        <v>40000</v>
      </c>
      <c r="C5" s="1"/>
      <c r="D5" s="1" t="s">
        <v>21</v>
      </c>
      <c r="E5" s="1"/>
      <c r="F5" s="5">
        <v>0.45</v>
      </c>
      <c r="G5" s="1"/>
      <c r="H5" s="1"/>
      <c r="I5" s="1"/>
    </row>
    <row r="6" spans="1:9" ht="12.75">
      <c r="A6" t="s">
        <v>5</v>
      </c>
      <c r="B6" s="1">
        <f>+B4-B5</f>
        <v>130000</v>
      </c>
      <c r="C6" s="1"/>
      <c r="D6" s="1" t="s">
        <v>22</v>
      </c>
      <c r="E6" s="1"/>
      <c r="F6" s="5">
        <v>0.28</v>
      </c>
      <c r="G6" s="1"/>
      <c r="H6" s="1"/>
      <c r="I6" s="1"/>
    </row>
    <row r="7" spans="1:9" ht="12.75">
      <c r="A7" t="s">
        <v>28</v>
      </c>
      <c r="B7" s="5">
        <v>0.11</v>
      </c>
      <c r="C7" s="1"/>
      <c r="D7" s="1" t="s">
        <v>35</v>
      </c>
      <c r="E7" s="1"/>
      <c r="F7" s="5">
        <v>0.025</v>
      </c>
      <c r="G7" s="1"/>
      <c r="H7" s="1"/>
      <c r="I7" s="1"/>
    </row>
    <row r="8" spans="1:9" ht="12.75">
      <c r="A8" t="s">
        <v>27</v>
      </c>
      <c r="B8" s="5">
        <v>20</v>
      </c>
      <c r="C8" s="1"/>
      <c r="D8" s="1" t="s">
        <v>23</v>
      </c>
      <c r="E8" s="1"/>
      <c r="F8" s="5">
        <v>0.05</v>
      </c>
      <c r="G8" s="1"/>
      <c r="H8" s="1"/>
      <c r="I8" s="1"/>
    </row>
    <row r="9" spans="3:9" ht="12.75">
      <c r="C9" s="1"/>
      <c r="D9" s="1" t="s">
        <v>24</v>
      </c>
      <c r="E9" s="1"/>
      <c r="F9" s="5">
        <v>0.12</v>
      </c>
      <c r="G9" s="1"/>
      <c r="H9" s="1"/>
      <c r="I9" s="1"/>
    </row>
    <row r="10" spans="3:9" ht="12.75">
      <c r="C10" s="1"/>
      <c r="D10" s="1"/>
      <c r="E10" s="1"/>
      <c r="F10" s="5"/>
      <c r="G10" s="1"/>
      <c r="H10" s="1"/>
      <c r="I10" s="1"/>
    </row>
    <row r="11" spans="2:9" ht="12.75">
      <c r="B11" s="1"/>
      <c r="C11" s="1"/>
      <c r="D11" s="1"/>
      <c r="E11" s="1"/>
      <c r="F11" s="1"/>
      <c r="G11" s="1"/>
      <c r="H11" s="1"/>
      <c r="I11" s="1"/>
    </row>
    <row r="12" spans="1:10" ht="12.75">
      <c r="A12" s="16" t="s">
        <v>13</v>
      </c>
      <c r="B12" s="8">
        <v>1</v>
      </c>
      <c r="C12" s="20">
        <v>2</v>
      </c>
      <c r="D12" s="8">
        <v>3</v>
      </c>
      <c r="E12" s="20">
        <v>4</v>
      </c>
      <c r="F12" s="8">
        <v>5</v>
      </c>
      <c r="G12" s="1"/>
      <c r="I12" s="27" t="s">
        <v>32</v>
      </c>
      <c r="J12" s="27">
        <f>+B4*(1+F7)^5</f>
        <v>192339.39619140618</v>
      </c>
    </row>
    <row r="13" spans="1:10" ht="12.75">
      <c r="A13" s="9" t="s">
        <v>0</v>
      </c>
      <c r="B13" s="17">
        <v>35000</v>
      </c>
      <c r="C13" s="10">
        <f>+B13*(1+$F$3)</f>
        <v>36400</v>
      </c>
      <c r="D13" s="17">
        <f>+C13*(1+$F$3)</f>
        <v>37856</v>
      </c>
      <c r="E13" s="10">
        <f>+D13*(1+$F$3)</f>
        <v>39370.24</v>
      </c>
      <c r="F13" s="17">
        <f>+E13*(1+$F$3)</f>
        <v>40945.0496</v>
      </c>
      <c r="G13" s="1"/>
      <c r="H13" s="1"/>
      <c r="I13" s="28" t="s">
        <v>37</v>
      </c>
      <c r="J13" s="18">
        <f>+J12*F8</f>
        <v>9616.96980957031</v>
      </c>
    </row>
    <row r="14" spans="1:10" ht="12.75">
      <c r="A14" s="11" t="s">
        <v>7</v>
      </c>
      <c r="B14" s="17"/>
      <c r="C14" s="10"/>
      <c r="D14" s="17"/>
      <c r="E14" s="10"/>
      <c r="F14" s="17"/>
      <c r="G14" s="1"/>
      <c r="H14" s="1"/>
      <c r="I14" s="28" t="s">
        <v>39</v>
      </c>
      <c r="J14" s="18">
        <f>+J12-J13</f>
        <v>182722.42638183586</v>
      </c>
    </row>
    <row r="15" spans="1:10" ht="12.75">
      <c r="A15" s="12" t="s">
        <v>14</v>
      </c>
      <c r="B15" s="18">
        <f>+B13*0.03</f>
        <v>1050</v>
      </c>
      <c r="C15" s="13">
        <f>+C13*0.03</f>
        <v>1092</v>
      </c>
      <c r="D15" s="18">
        <f>+D13*0.03</f>
        <v>1135.68</v>
      </c>
      <c r="E15" s="13">
        <f>+E13*0.03</f>
        <v>1181.1072</v>
      </c>
      <c r="F15" s="18">
        <f>+F13*0.03</f>
        <v>1228.351488</v>
      </c>
      <c r="G15" s="1"/>
      <c r="H15" s="1"/>
      <c r="I15" s="29"/>
      <c r="J15" s="18"/>
    </row>
    <row r="16" spans="1:10" ht="12.75">
      <c r="A16" s="12" t="s">
        <v>15</v>
      </c>
      <c r="B16" s="18">
        <f>+B13*0.45</f>
        <v>15750</v>
      </c>
      <c r="C16" s="13">
        <f>+C13*0.45</f>
        <v>16380</v>
      </c>
      <c r="D16" s="18">
        <f>+D13*0.45</f>
        <v>17035.2</v>
      </c>
      <c r="E16" s="13">
        <f>+E13*0.45</f>
        <v>17716.608</v>
      </c>
      <c r="F16" s="18">
        <f>+F13*0.45</f>
        <v>18425.27232</v>
      </c>
      <c r="G16" s="1"/>
      <c r="H16" s="1"/>
      <c r="I16" s="28" t="s">
        <v>36</v>
      </c>
      <c r="J16" s="18">
        <f>+B4-SUM(B19:F19)</f>
        <v>144545.45454545453</v>
      </c>
    </row>
    <row r="17" spans="1:10" ht="12.75">
      <c r="A17" s="9" t="s">
        <v>3</v>
      </c>
      <c r="B17" s="17">
        <f>+B13-B15-B16</f>
        <v>18200</v>
      </c>
      <c r="C17" s="10">
        <f>+C13-C15-C16</f>
        <v>18928</v>
      </c>
      <c r="D17" s="17">
        <f>+D13-D15-D16</f>
        <v>19685.12</v>
      </c>
      <c r="E17" s="10">
        <f>+E13-E15-E16</f>
        <v>20472.5248</v>
      </c>
      <c r="F17" s="17">
        <f>+F13-F15-F16</f>
        <v>21291.425792</v>
      </c>
      <c r="G17" s="1"/>
      <c r="H17" s="1"/>
      <c r="I17" s="28" t="s">
        <v>38</v>
      </c>
      <c r="J17" s="18">
        <f>+J14-J16</f>
        <v>38176.97183638133</v>
      </c>
    </row>
    <row r="18" spans="1:10" ht="12.75">
      <c r="A18" s="12" t="s">
        <v>7</v>
      </c>
      <c r="B18" s="18"/>
      <c r="C18" s="13"/>
      <c r="D18" s="18"/>
      <c r="E18" s="13"/>
      <c r="F18" s="18"/>
      <c r="G18" s="1"/>
      <c r="H18" s="1"/>
      <c r="I18" s="18"/>
      <c r="J18" s="18"/>
    </row>
    <row r="19" spans="1:10" ht="12.75">
      <c r="A19" s="12" t="s">
        <v>16</v>
      </c>
      <c r="B19" s="18">
        <f>+$B$3/27.5</f>
        <v>5090.909090909091</v>
      </c>
      <c r="C19" s="13">
        <f>+$B$3/27.5</f>
        <v>5090.909090909091</v>
      </c>
      <c r="D19" s="18">
        <f>+$B$3/27.5</f>
        <v>5090.909090909091</v>
      </c>
      <c r="E19" s="13">
        <f>+$B$3/27.5</f>
        <v>5090.909090909091</v>
      </c>
      <c r="F19" s="18">
        <f>+$B$3/27.5</f>
        <v>5090.909090909091</v>
      </c>
      <c r="G19" s="1"/>
      <c r="H19" s="1"/>
      <c r="I19" s="18" t="s">
        <v>40</v>
      </c>
      <c r="J19" s="18">
        <f>+J14</f>
        <v>182722.42638183586</v>
      </c>
    </row>
    <row r="20" spans="1:10" ht="12.75">
      <c r="A20" s="12" t="s">
        <v>17</v>
      </c>
      <c r="B20" s="18">
        <f>+D31</f>
        <v>14300</v>
      </c>
      <c r="C20" s="13">
        <f>+D32</f>
        <v>14077.268392656866</v>
      </c>
      <c r="D20" s="18">
        <f>+D33</f>
        <v>13830.036308505985</v>
      </c>
      <c r="E20" s="13">
        <f>+D34</f>
        <v>13555.608695098508</v>
      </c>
      <c r="F20" s="18">
        <f>+D35</f>
        <v>13250.99404421621</v>
      </c>
      <c r="G20" s="1"/>
      <c r="H20" s="1"/>
      <c r="I20" s="28" t="s">
        <v>41</v>
      </c>
      <c r="J20" s="18">
        <f>+J17*F6</f>
        <v>10689.552114186774</v>
      </c>
    </row>
    <row r="21" spans="1:10" ht="12.75">
      <c r="A21" s="9" t="s">
        <v>18</v>
      </c>
      <c r="B21" s="17">
        <f>+B17-B19-B20</f>
        <v>-1190.909090909092</v>
      </c>
      <c r="C21" s="10">
        <f>+C17-C19-C20</f>
        <v>-240.17748356595803</v>
      </c>
      <c r="D21" s="17">
        <f>+D17-D19-D20</f>
        <v>764.1746005849218</v>
      </c>
      <c r="E21" s="10">
        <f>+E17-E19-E20</f>
        <v>1826.0070139923992</v>
      </c>
      <c r="F21" s="17">
        <f>+F17-F19-F20</f>
        <v>2949.5226568746966</v>
      </c>
      <c r="G21" s="1"/>
      <c r="H21" s="1"/>
      <c r="I21" s="28" t="s">
        <v>42</v>
      </c>
      <c r="J21" s="18">
        <f>SUM(E36:E50)</f>
        <v>117389.74347033567</v>
      </c>
    </row>
    <row r="22" spans="1:10" ht="12.75">
      <c r="A22" s="9"/>
      <c r="B22" s="17"/>
      <c r="C22" s="10"/>
      <c r="D22" s="17"/>
      <c r="E22" s="10"/>
      <c r="F22" s="17"/>
      <c r="G22" s="1"/>
      <c r="H22" s="1"/>
      <c r="I22" s="28" t="s">
        <v>43</v>
      </c>
      <c r="J22" s="18">
        <f>+J19-J20-J21</f>
        <v>54643.13079731341</v>
      </c>
    </row>
    <row r="23" spans="1:10" ht="12.75">
      <c r="A23" s="12" t="s">
        <v>19</v>
      </c>
      <c r="B23" s="18">
        <f>B21*$F$6</f>
        <v>-333.4545454545458</v>
      </c>
      <c r="C23" s="13">
        <f>C21*$F$6</f>
        <v>-67.24969539846825</v>
      </c>
      <c r="D23" s="18">
        <f>D21*$F$6</f>
        <v>213.96888816377813</v>
      </c>
      <c r="E23" s="13">
        <f>E21*$F$6</f>
        <v>511.2819639178718</v>
      </c>
      <c r="F23" s="18">
        <f>F21*$F$6</f>
        <v>825.8663439249151</v>
      </c>
      <c r="G23" s="1"/>
      <c r="H23" s="1"/>
      <c r="I23" s="18"/>
      <c r="J23" s="18"/>
    </row>
    <row r="24" spans="1:10" ht="12.75">
      <c r="A24" s="12"/>
      <c r="B24" s="18"/>
      <c r="C24" s="13"/>
      <c r="D24" s="18"/>
      <c r="E24" s="13"/>
      <c r="F24" s="18"/>
      <c r="G24" s="1"/>
      <c r="H24" s="1"/>
      <c r="I24" s="18" t="s">
        <v>44</v>
      </c>
      <c r="J24" s="18">
        <f>+J22/(1+F9)^5</f>
        <v>31005.9798949397</v>
      </c>
    </row>
    <row r="25" spans="1:10" ht="12.75">
      <c r="A25" s="12" t="s">
        <v>8</v>
      </c>
      <c r="B25" s="18">
        <f>+E31</f>
        <v>2024.832794028498</v>
      </c>
      <c r="C25" s="13">
        <f>+E32</f>
        <v>2247.564401371632</v>
      </c>
      <c r="D25" s="18">
        <f>+E33</f>
        <v>2494.7964855225127</v>
      </c>
      <c r="E25" s="13">
        <f>+E34</f>
        <v>2769.22409892999</v>
      </c>
      <c r="F25" s="18">
        <f>+E35</f>
        <v>3073.8387498122884</v>
      </c>
      <c r="G25" s="1"/>
      <c r="H25" s="1"/>
      <c r="I25" s="28" t="s">
        <v>48</v>
      </c>
      <c r="J25" s="18">
        <f>+B28</f>
        <v>11000.874770774164</v>
      </c>
    </row>
    <row r="26" spans="1:10" ht="12.75">
      <c r="A26" s="12"/>
      <c r="B26" s="18"/>
      <c r="C26" s="13"/>
      <c r="D26" s="18"/>
      <c r="E26" s="13"/>
      <c r="F26" s="18"/>
      <c r="G26" s="1"/>
      <c r="H26" s="1"/>
      <c r="I26" s="28" t="s">
        <v>46</v>
      </c>
      <c r="J26" s="18">
        <f>+B5</f>
        <v>40000</v>
      </c>
    </row>
    <row r="27" spans="1:10" ht="12.75">
      <c r="A27" s="14" t="s">
        <v>9</v>
      </c>
      <c r="B27" s="19">
        <f>+B17-B20-B23-B25</f>
        <v>2208.621751426048</v>
      </c>
      <c r="C27" s="15">
        <f>+C17-C20-C23-C25</f>
        <v>2670.41690136997</v>
      </c>
      <c r="D27" s="19">
        <f>+D17-D20-D23-D25</f>
        <v>3146.3183178077225</v>
      </c>
      <c r="E27" s="15">
        <f>+E17-E20-E23-E25</f>
        <v>3636.4100420536297</v>
      </c>
      <c r="F27" s="19">
        <f>+F17-F20-F23-F25</f>
        <v>4140.726654046585</v>
      </c>
      <c r="G27" s="1"/>
      <c r="H27" s="1"/>
      <c r="I27" s="30" t="s">
        <v>47</v>
      </c>
      <c r="J27" s="19">
        <f>+J24+J25-J26</f>
        <v>2006.854665713865</v>
      </c>
    </row>
    <row r="28" spans="1:9" ht="12.75">
      <c r="A28" s="25" t="s">
        <v>45</v>
      </c>
      <c r="B28" s="26">
        <f>NPV(0.12,B27:F27)</f>
        <v>11000.874770774164</v>
      </c>
      <c r="C28" s="1"/>
      <c r="D28" s="1"/>
      <c r="E28" s="1"/>
      <c r="F28" s="1"/>
      <c r="G28" s="1"/>
      <c r="H28" s="1"/>
      <c r="I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8" ht="12.75">
      <c r="B30" s="21" t="s">
        <v>11</v>
      </c>
      <c r="C30" s="22">
        <f>130000/NPV(0.11,C31:C50)</f>
        <v>16324.832794028498</v>
      </c>
      <c r="D30" s="23" t="s">
        <v>29</v>
      </c>
      <c r="E30" s="23" t="s">
        <v>30</v>
      </c>
      <c r="F30" s="23" t="s">
        <v>10</v>
      </c>
      <c r="G30" s="23" t="s">
        <v>31</v>
      </c>
      <c r="H30" s="24">
        <f>NPV(0.11,G31:G50)</f>
        <v>129999.99999999999</v>
      </c>
    </row>
    <row r="31" spans="2:12" ht="12.75">
      <c r="B31" s="21">
        <v>1</v>
      </c>
      <c r="C31" s="4">
        <v>1</v>
      </c>
      <c r="D31" s="7">
        <f>+B6*B7</f>
        <v>14300</v>
      </c>
      <c r="E31" s="7">
        <f aca="true" t="shared" si="0" ref="E31:E50">+$C$30-D31</f>
        <v>2024.832794028498</v>
      </c>
      <c r="F31" s="7">
        <f>+E31</f>
        <v>2024.832794028498</v>
      </c>
      <c r="G31" s="7">
        <f aca="true" t="shared" si="1" ref="G31:G50">+D31+E31</f>
        <v>16324.832794028498</v>
      </c>
      <c r="L31" s="3">
        <f>130000/C30</f>
        <v>7.963328117366876</v>
      </c>
    </row>
    <row r="32" spans="2:7" ht="12.75">
      <c r="B32" s="21">
        <f aca="true" t="shared" si="2" ref="B32:B50">+B31+1</f>
        <v>2</v>
      </c>
      <c r="C32" s="4">
        <v>1</v>
      </c>
      <c r="D32" s="7">
        <f aca="true" t="shared" si="3" ref="D32:D50">($B$6-F31)*0.11</f>
        <v>14077.268392656866</v>
      </c>
      <c r="E32" s="7">
        <f t="shared" si="0"/>
        <v>2247.564401371632</v>
      </c>
      <c r="F32" s="7">
        <f>+E32+F31</f>
        <v>4272.39719540013</v>
      </c>
      <c r="G32" s="7">
        <f t="shared" si="1"/>
        <v>16324.832794028498</v>
      </c>
    </row>
    <row r="33" spans="2:7" ht="12.75">
      <c r="B33" s="21">
        <f t="shared" si="2"/>
        <v>3</v>
      </c>
      <c r="C33" s="4">
        <v>1</v>
      </c>
      <c r="D33" s="7">
        <f t="shared" si="3"/>
        <v>13830.036308505985</v>
      </c>
      <c r="E33" s="7">
        <f t="shared" si="0"/>
        <v>2494.7964855225127</v>
      </c>
      <c r="F33" s="7">
        <f aca="true" t="shared" si="4" ref="F33:F50">+E33+F32</f>
        <v>6767.193680922643</v>
      </c>
      <c r="G33" s="7">
        <f t="shared" si="1"/>
        <v>16324.832794028498</v>
      </c>
    </row>
    <row r="34" spans="2:7" ht="12.75">
      <c r="B34" s="21">
        <f t="shared" si="2"/>
        <v>4</v>
      </c>
      <c r="C34" s="4">
        <v>1</v>
      </c>
      <c r="D34" s="7">
        <f t="shared" si="3"/>
        <v>13555.608695098508</v>
      </c>
      <c r="E34" s="7">
        <f t="shared" si="0"/>
        <v>2769.22409892999</v>
      </c>
      <c r="F34" s="7">
        <f t="shared" si="4"/>
        <v>9536.417779852633</v>
      </c>
      <c r="G34" s="7">
        <f t="shared" si="1"/>
        <v>16324.832794028498</v>
      </c>
    </row>
    <row r="35" spans="2:7" ht="12.75">
      <c r="B35" s="21">
        <f t="shared" si="2"/>
        <v>5</v>
      </c>
      <c r="C35" s="4">
        <v>1</v>
      </c>
      <c r="D35" s="7">
        <f t="shared" si="3"/>
        <v>13250.99404421621</v>
      </c>
      <c r="E35" s="7">
        <f t="shared" si="0"/>
        <v>3073.8387498122884</v>
      </c>
      <c r="F35" s="7">
        <f t="shared" si="4"/>
        <v>12610.25652966492</v>
      </c>
      <c r="G35" s="7">
        <f t="shared" si="1"/>
        <v>16324.832794028498</v>
      </c>
    </row>
    <row r="36" spans="2:7" ht="12.75">
      <c r="B36" s="21">
        <f t="shared" si="2"/>
        <v>6</v>
      </c>
      <c r="C36" s="4">
        <v>1</v>
      </c>
      <c r="D36" s="7">
        <f t="shared" si="3"/>
        <v>12912.871781736858</v>
      </c>
      <c r="E36" s="7">
        <f t="shared" si="0"/>
        <v>3411.96101229164</v>
      </c>
      <c r="F36" s="7">
        <f t="shared" si="4"/>
        <v>16022.217541956561</v>
      </c>
      <c r="G36" s="7">
        <f t="shared" si="1"/>
        <v>16324.832794028498</v>
      </c>
    </row>
    <row r="37" spans="2:7" ht="12.75">
      <c r="B37" s="21">
        <f t="shared" si="2"/>
        <v>7</v>
      </c>
      <c r="C37" s="4">
        <v>1</v>
      </c>
      <c r="D37" s="7">
        <f t="shared" si="3"/>
        <v>12537.556070384779</v>
      </c>
      <c r="E37" s="7">
        <f t="shared" si="0"/>
        <v>3787.2767236437194</v>
      </c>
      <c r="F37" s="7">
        <f t="shared" si="4"/>
        <v>19809.494265600282</v>
      </c>
      <c r="G37" s="7">
        <f t="shared" si="1"/>
        <v>16324.832794028498</v>
      </c>
    </row>
    <row r="38" spans="2:7" ht="12.75">
      <c r="B38" s="21">
        <f t="shared" si="2"/>
        <v>8</v>
      </c>
      <c r="C38" s="4">
        <v>1</v>
      </c>
      <c r="D38" s="7">
        <f t="shared" si="3"/>
        <v>12120.955630783968</v>
      </c>
      <c r="E38" s="7">
        <f t="shared" si="0"/>
        <v>4203.87716324453</v>
      </c>
      <c r="F38" s="7">
        <f t="shared" si="4"/>
        <v>24013.37142884481</v>
      </c>
      <c r="G38" s="7">
        <f t="shared" si="1"/>
        <v>16324.832794028498</v>
      </c>
    </row>
    <row r="39" spans="2:7" ht="12.75">
      <c r="B39" s="21">
        <f t="shared" si="2"/>
        <v>9</v>
      </c>
      <c r="C39" s="4">
        <v>1</v>
      </c>
      <c r="D39" s="7">
        <f t="shared" si="3"/>
        <v>11658.52914282707</v>
      </c>
      <c r="E39" s="7">
        <f t="shared" si="0"/>
        <v>4666.303651201428</v>
      </c>
      <c r="F39" s="7">
        <f t="shared" si="4"/>
        <v>28679.67508004624</v>
      </c>
      <c r="G39" s="7">
        <f t="shared" si="1"/>
        <v>16324.832794028498</v>
      </c>
    </row>
    <row r="40" spans="2:7" ht="12.75">
      <c r="B40" s="21">
        <f t="shared" si="2"/>
        <v>10</v>
      </c>
      <c r="C40" s="4">
        <v>1</v>
      </c>
      <c r="D40" s="7">
        <f t="shared" si="3"/>
        <v>11145.235741194914</v>
      </c>
      <c r="E40" s="7">
        <f t="shared" si="0"/>
        <v>5179.597052833584</v>
      </c>
      <c r="F40" s="7">
        <f t="shared" si="4"/>
        <v>33859.27213287982</v>
      </c>
      <c r="G40" s="7">
        <f t="shared" si="1"/>
        <v>16324.832794028498</v>
      </c>
    </row>
    <row r="41" spans="2:7" ht="12.75">
      <c r="B41" s="21">
        <f t="shared" si="2"/>
        <v>11</v>
      </c>
      <c r="C41" s="4">
        <v>1</v>
      </c>
      <c r="D41" s="7">
        <f t="shared" si="3"/>
        <v>10575.480065383219</v>
      </c>
      <c r="E41" s="7">
        <f t="shared" si="0"/>
        <v>5749.352728645279</v>
      </c>
      <c r="F41" s="7">
        <f t="shared" si="4"/>
        <v>39608.6248615251</v>
      </c>
      <c r="G41" s="7">
        <f t="shared" si="1"/>
        <v>16324.832794028498</v>
      </c>
    </row>
    <row r="42" spans="2:7" ht="12.75">
      <c r="B42" s="21">
        <f t="shared" si="2"/>
        <v>12</v>
      </c>
      <c r="C42" s="4">
        <v>1</v>
      </c>
      <c r="D42" s="7">
        <f t="shared" si="3"/>
        <v>9943.051265232238</v>
      </c>
      <c r="E42" s="7">
        <f t="shared" si="0"/>
        <v>6381.78152879626</v>
      </c>
      <c r="F42" s="7">
        <f t="shared" si="4"/>
        <v>45990.40639032136</v>
      </c>
      <c r="G42" s="7">
        <f t="shared" si="1"/>
        <v>16324.832794028498</v>
      </c>
    </row>
    <row r="43" spans="2:7" ht="12.75">
      <c r="B43" s="21">
        <f t="shared" si="2"/>
        <v>13</v>
      </c>
      <c r="C43" s="4">
        <v>1</v>
      </c>
      <c r="D43" s="7">
        <f t="shared" si="3"/>
        <v>9241.055297064651</v>
      </c>
      <c r="E43" s="7">
        <f t="shared" si="0"/>
        <v>7083.777496963847</v>
      </c>
      <c r="F43" s="7">
        <f t="shared" si="4"/>
        <v>53074.18388728521</v>
      </c>
      <c r="G43" s="7">
        <f t="shared" si="1"/>
        <v>16324.832794028498</v>
      </c>
    </row>
    <row r="44" spans="2:7" ht="12.75">
      <c r="B44" s="21">
        <f t="shared" si="2"/>
        <v>14</v>
      </c>
      <c r="C44" s="4">
        <v>1</v>
      </c>
      <c r="D44" s="7">
        <f t="shared" si="3"/>
        <v>8461.839772398627</v>
      </c>
      <c r="E44" s="7">
        <f t="shared" si="0"/>
        <v>7862.993021629871</v>
      </c>
      <c r="F44" s="7">
        <f t="shared" si="4"/>
        <v>60937.17690891508</v>
      </c>
      <c r="G44" s="7">
        <f t="shared" si="1"/>
        <v>16324.832794028498</v>
      </c>
    </row>
    <row r="45" spans="2:7" ht="12.75">
      <c r="B45" s="21">
        <f t="shared" si="2"/>
        <v>15</v>
      </c>
      <c r="C45" s="4">
        <v>1</v>
      </c>
      <c r="D45" s="7">
        <f t="shared" si="3"/>
        <v>7596.910540019341</v>
      </c>
      <c r="E45" s="7">
        <f t="shared" si="0"/>
        <v>8727.922254009158</v>
      </c>
      <c r="F45" s="7">
        <f t="shared" si="4"/>
        <v>69665.09916292423</v>
      </c>
      <c r="G45" s="7">
        <f t="shared" si="1"/>
        <v>16324.832794028498</v>
      </c>
    </row>
    <row r="46" spans="2:7" ht="12.75">
      <c r="B46" s="21">
        <f t="shared" si="2"/>
        <v>16</v>
      </c>
      <c r="C46" s="4">
        <v>1</v>
      </c>
      <c r="D46" s="7">
        <f t="shared" si="3"/>
        <v>6636.839092078334</v>
      </c>
      <c r="E46" s="7">
        <f t="shared" si="0"/>
        <v>9687.993701950163</v>
      </c>
      <c r="F46" s="7">
        <f t="shared" si="4"/>
        <v>79353.0928648744</v>
      </c>
      <c r="G46" s="7">
        <f t="shared" si="1"/>
        <v>16324.832794028498</v>
      </c>
    </row>
    <row r="47" spans="2:7" ht="12.75">
      <c r="B47" s="21">
        <f t="shared" si="2"/>
        <v>17</v>
      </c>
      <c r="C47" s="4">
        <v>1</v>
      </c>
      <c r="D47" s="7">
        <f t="shared" si="3"/>
        <v>5571.159784863816</v>
      </c>
      <c r="E47" s="7">
        <f t="shared" si="0"/>
        <v>10753.673009164682</v>
      </c>
      <c r="F47" s="7">
        <f t="shared" si="4"/>
        <v>90106.76587403909</v>
      </c>
      <c r="G47" s="7">
        <f t="shared" si="1"/>
        <v>16324.832794028498</v>
      </c>
    </row>
    <row r="48" spans="2:7" ht="12.75">
      <c r="B48" s="21">
        <f t="shared" si="2"/>
        <v>18</v>
      </c>
      <c r="C48" s="4">
        <v>1</v>
      </c>
      <c r="D48" s="7">
        <f t="shared" si="3"/>
        <v>4388.2557538557</v>
      </c>
      <c r="E48" s="7">
        <f t="shared" si="0"/>
        <v>11936.577040172797</v>
      </c>
      <c r="F48" s="7">
        <f t="shared" si="4"/>
        <v>102043.34291421188</v>
      </c>
      <c r="G48" s="7">
        <f t="shared" si="1"/>
        <v>16324.832794028498</v>
      </c>
    </row>
    <row r="49" spans="2:7" ht="12.75">
      <c r="B49" s="21">
        <f t="shared" si="2"/>
        <v>19</v>
      </c>
      <c r="C49" s="4">
        <v>1</v>
      </c>
      <c r="D49" s="7">
        <f t="shared" si="3"/>
        <v>3075.232279436693</v>
      </c>
      <c r="E49" s="7">
        <f t="shared" si="0"/>
        <v>13249.600514591806</v>
      </c>
      <c r="F49" s="7">
        <f t="shared" si="4"/>
        <v>115292.94342880369</v>
      </c>
      <c r="G49" s="7">
        <f t="shared" si="1"/>
        <v>16324.832794028498</v>
      </c>
    </row>
    <row r="50" spans="2:7" ht="12.75">
      <c r="B50" s="21">
        <f t="shared" si="2"/>
        <v>20</v>
      </c>
      <c r="C50" s="4">
        <v>1</v>
      </c>
      <c r="D50" s="7">
        <f t="shared" si="3"/>
        <v>1617.7762228315944</v>
      </c>
      <c r="E50" s="7">
        <f t="shared" si="0"/>
        <v>14707.056571196903</v>
      </c>
      <c r="F50" s="7">
        <f t="shared" si="4"/>
        <v>130000.00000000058</v>
      </c>
      <c r="G50" s="7">
        <f t="shared" si="1"/>
        <v>16324.832794028498</v>
      </c>
    </row>
  </sheetData>
  <sheetProtection/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26.421875" style="0" customWidth="1"/>
    <col min="9" max="9" width="21.28125" style="0" customWidth="1"/>
  </cols>
  <sheetData>
    <row r="1" spans="1:4" ht="12.75">
      <c r="A1" s="2" t="s">
        <v>12</v>
      </c>
      <c r="D1" s="2" t="s">
        <v>20</v>
      </c>
    </row>
    <row r="2" spans="1:9" ht="12.75">
      <c r="A2" t="s">
        <v>4</v>
      </c>
      <c r="B2" s="37">
        <v>30000</v>
      </c>
      <c r="D2" t="s">
        <v>33</v>
      </c>
      <c r="F2" s="38">
        <v>35000</v>
      </c>
      <c r="G2" s="1"/>
      <c r="H2" s="1"/>
      <c r="I2" s="1"/>
    </row>
    <row r="3" spans="1:9" ht="12.75">
      <c r="A3" t="s">
        <v>25</v>
      </c>
      <c r="B3" s="37">
        <v>140000</v>
      </c>
      <c r="C3" s="1"/>
      <c r="D3" t="s">
        <v>34</v>
      </c>
      <c r="F3" s="32">
        <v>0.04</v>
      </c>
      <c r="G3" s="1"/>
      <c r="H3" s="1"/>
      <c r="I3" s="50" t="s">
        <v>52</v>
      </c>
    </row>
    <row r="4" spans="1:9" ht="12.75">
      <c r="A4" t="s">
        <v>26</v>
      </c>
      <c r="B4" s="37">
        <f>+B2+B3</f>
        <v>170000</v>
      </c>
      <c r="C4" s="1"/>
      <c r="D4" s="1" t="s">
        <v>1</v>
      </c>
      <c r="F4" s="32">
        <v>0.03</v>
      </c>
      <c r="G4" s="1"/>
      <c r="H4" s="1"/>
      <c r="I4" s="1"/>
    </row>
    <row r="5" spans="1:9" ht="12.75">
      <c r="A5" t="s">
        <v>6</v>
      </c>
      <c r="B5" s="37">
        <v>40000</v>
      </c>
      <c r="C5" s="1"/>
      <c r="D5" s="1" t="s">
        <v>21</v>
      </c>
      <c r="E5" s="1"/>
      <c r="F5" s="5">
        <v>0.45</v>
      </c>
      <c r="G5" s="1"/>
      <c r="H5" s="1"/>
      <c r="I5" s="1"/>
    </row>
    <row r="6" spans="1:9" ht="12.75">
      <c r="A6" t="s">
        <v>5</v>
      </c>
      <c r="B6" s="37">
        <f>+B4-B5</f>
        <v>130000</v>
      </c>
      <c r="C6" s="1"/>
      <c r="D6" s="1" t="s">
        <v>22</v>
      </c>
      <c r="E6" s="1"/>
      <c r="F6" s="5">
        <v>0.28</v>
      </c>
      <c r="G6" s="1"/>
      <c r="H6" s="1"/>
      <c r="I6" s="1"/>
    </row>
    <row r="7" spans="1:9" ht="12.75">
      <c r="A7" t="s">
        <v>28</v>
      </c>
      <c r="B7" s="5">
        <v>0.11</v>
      </c>
      <c r="C7" s="1"/>
      <c r="D7" s="1" t="s">
        <v>35</v>
      </c>
      <c r="E7" s="1"/>
      <c r="F7" s="31">
        <v>0.025</v>
      </c>
      <c r="G7" s="1"/>
      <c r="H7" s="1"/>
      <c r="I7" s="1"/>
    </row>
    <row r="8" spans="1:9" ht="12.75">
      <c r="A8" t="s">
        <v>27</v>
      </c>
      <c r="B8" s="5">
        <v>20</v>
      </c>
      <c r="C8" s="1"/>
      <c r="D8" s="1" t="s">
        <v>23</v>
      </c>
      <c r="E8" s="1"/>
      <c r="F8" s="5">
        <v>0.05</v>
      </c>
      <c r="G8" s="1"/>
      <c r="H8" s="1"/>
      <c r="I8" s="1"/>
    </row>
    <row r="9" spans="3:9" ht="12.75">
      <c r="C9" s="1"/>
      <c r="D9" s="1" t="s">
        <v>24</v>
      </c>
      <c r="E9" s="1"/>
      <c r="F9" s="5">
        <v>0.12</v>
      </c>
      <c r="G9" s="1"/>
      <c r="H9" s="1"/>
      <c r="I9" s="1"/>
    </row>
    <row r="10" spans="3:9" ht="12.75">
      <c r="C10" s="1"/>
      <c r="D10" s="1"/>
      <c r="E10" s="1"/>
      <c r="F10" s="5"/>
      <c r="G10" s="1"/>
      <c r="H10" s="1"/>
      <c r="I10" s="1"/>
    </row>
    <row r="11" spans="1:9" ht="12.75">
      <c r="A11" t="s">
        <v>49</v>
      </c>
      <c r="C11" s="31">
        <v>0.04</v>
      </c>
      <c r="D11" s="31">
        <v>0.04</v>
      </c>
      <c r="E11" s="31">
        <v>0.04</v>
      </c>
      <c r="F11" s="31">
        <v>0.04</v>
      </c>
      <c r="G11" s="1"/>
      <c r="H11" s="1"/>
      <c r="I11" s="1"/>
    </row>
    <row r="12" spans="1:9" ht="12.75">
      <c r="A12" t="s">
        <v>50</v>
      </c>
      <c r="B12" s="33">
        <v>0.03</v>
      </c>
      <c r="C12" s="31">
        <v>0.03</v>
      </c>
      <c r="D12" s="31">
        <v>0.03</v>
      </c>
      <c r="E12" s="31">
        <v>0.03</v>
      </c>
      <c r="F12" s="31">
        <v>0.03</v>
      </c>
      <c r="G12" s="1"/>
      <c r="H12" s="1"/>
      <c r="I12" s="1"/>
    </row>
    <row r="13" spans="1:9" ht="12.75">
      <c r="A13" t="s">
        <v>2</v>
      </c>
      <c r="B13" s="33">
        <v>0.45</v>
      </c>
      <c r="C13" s="31">
        <v>0.45</v>
      </c>
      <c r="D13" s="31">
        <v>0.45</v>
      </c>
      <c r="E13" s="31">
        <v>0.45</v>
      </c>
      <c r="F13" s="31">
        <v>0.45</v>
      </c>
      <c r="G13" s="1"/>
      <c r="H13" s="1"/>
      <c r="I13" s="1"/>
    </row>
    <row r="14" spans="2:9" ht="12.75">
      <c r="B14" s="1"/>
      <c r="C14" s="1"/>
      <c r="D14" s="1"/>
      <c r="E14" s="1"/>
      <c r="F14" s="1"/>
      <c r="G14" s="1"/>
      <c r="H14" s="1"/>
      <c r="I14" s="1"/>
    </row>
    <row r="15" spans="1:10" ht="12.75">
      <c r="A15" s="16" t="s">
        <v>13</v>
      </c>
      <c r="B15" s="8">
        <v>1</v>
      </c>
      <c r="C15" s="20">
        <v>2</v>
      </c>
      <c r="D15" s="8">
        <v>3</v>
      </c>
      <c r="E15" s="20">
        <v>4</v>
      </c>
      <c r="F15" s="8">
        <v>5</v>
      </c>
      <c r="G15" s="1"/>
      <c r="I15" s="27" t="s">
        <v>32</v>
      </c>
      <c r="J15" s="35">
        <f>+B4*(1+F7)^5</f>
        <v>192339.39619140618</v>
      </c>
    </row>
    <row r="16" spans="1:10" ht="12.75">
      <c r="A16" s="9" t="s">
        <v>0</v>
      </c>
      <c r="B16" s="39">
        <v>35000</v>
      </c>
      <c r="C16" s="40">
        <f>+B16*(1+C11)</f>
        <v>36400</v>
      </c>
      <c r="D16" s="40">
        <f>+C16*(1+D11)</f>
        <v>37856</v>
      </c>
      <c r="E16" s="40">
        <f>+D16*(1+E11)</f>
        <v>39370.24</v>
      </c>
      <c r="F16" s="40">
        <f>+E16*(1+F11)</f>
        <v>40945.0496</v>
      </c>
      <c r="G16" s="1"/>
      <c r="H16" s="1"/>
      <c r="I16" s="28" t="s">
        <v>37</v>
      </c>
      <c r="J16" s="36">
        <f>+J15*F8</f>
        <v>9616.96980957031</v>
      </c>
    </row>
    <row r="17" spans="1:10" ht="12.75">
      <c r="A17" s="11" t="s">
        <v>7</v>
      </c>
      <c r="B17" s="39"/>
      <c r="C17" s="40"/>
      <c r="D17" s="39"/>
      <c r="E17" s="40"/>
      <c r="F17" s="39"/>
      <c r="G17" s="1"/>
      <c r="H17" s="1"/>
      <c r="I17" s="28" t="s">
        <v>39</v>
      </c>
      <c r="J17" s="36">
        <f>+J15-J16</f>
        <v>182722.42638183586</v>
      </c>
    </row>
    <row r="18" spans="1:10" ht="12.75">
      <c r="A18" s="12" t="s">
        <v>14</v>
      </c>
      <c r="B18" s="36">
        <f>+B16*B12</f>
        <v>1050</v>
      </c>
      <c r="C18" s="36">
        <f>+C16*C12</f>
        <v>1092</v>
      </c>
      <c r="D18" s="36">
        <f>+D16*D12</f>
        <v>1135.68</v>
      </c>
      <c r="E18" s="36">
        <f>+E16*E12</f>
        <v>1181.1072</v>
      </c>
      <c r="F18" s="36">
        <f>+F16*F12</f>
        <v>1228.351488</v>
      </c>
      <c r="G18" s="1"/>
      <c r="H18" s="1"/>
      <c r="I18" s="29"/>
      <c r="J18" s="36"/>
    </row>
    <row r="19" spans="1:10" ht="12.75">
      <c r="A19" s="12" t="s">
        <v>15</v>
      </c>
      <c r="B19" s="36">
        <f>+B16*B13</f>
        <v>15750</v>
      </c>
      <c r="C19" s="36">
        <f>+C16*C13</f>
        <v>16380</v>
      </c>
      <c r="D19" s="36">
        <f>+D16*D13</f>
        <v>17035.2</v>
      </c>
      <c r="E19" s="36">
        <f>+E16*E13</f>
        <v>17716.608</v>
      </c>
      <c r="F19" s="36">
        <f>+F16*F13</f>
        <v>18425.27232</v>
      </c>
      <c r="G19" s="1"/>
      <c r="H19" s="1"/>
      <c r="I19" s="28" t="s">
        <v>36</v>
      </c>
      <c r="J19" s="36">
        <f>+B4-SUM(B22:F22)</f>
        <v>144545.45454545453</v>
      </c>
    </row>
    <row r="20" spans="1:10" ht="12.75">
      <c r="A20" s="9" t="s">
        <v>3</v>
      </c>
      <c r="B20" s="39">
        <f>+B16-B18-B19</f>
        <v>18200</v>
      </c>
      <c r="C20" s="40">
        <f>+C16-C18-C19</f>
        <v>18928</v>
      </c>
      <c r="D20" s="39">
        <f>+D16-D18-D19</f>
        <v>19685.12</v>
      </c>
      <c r="E20" s="40">
        <f>+E16-E18-E19</f>
        <v>20472.5248</v>
      </c>
      <c r="F20" s="39">
        <f>+F16-F18-F19</f>
        <v>21291.425792</v>
      </c>
      <c r="G20" s="1"/>
      <c r="H20" s="1"/>
      <c r="I20" s="28" t="s">
        <v>38</v>
      </c>
      <c r="J20" s="36">
        <f>+J17-J19</f>
        <v>38176.97183638133</v>
      </c>
    </row>
    <row r="21" spans="1:10" ht="12.75">
      <c r="A21" s="12" t="s">
        <v>7</v>
      </c>
      <c r="B21" s="36"/>
      <c r="C21" s="41"/>
      <c r="D21" s="36"/>
      <c r="E21" s="41"/>
      <c r="F21" s="36"/>
      <c r="G21" s="1"/>
      <c r="H21" s="1"/>
      <c r="I21" s="18"/>
      <c r="J21" s="36"/>
    </row>
    <row r="22" spans="1:10" ht="12.75">
      <c r="A22" s="12" t="s">
        <v>16</v>
      </c>
      <c r="B22" s="36">
        <f>+$B$3/27.5</f>
        <v>5090.909090909091</v>
      </c>
      <c r="C22" s="41">
        <f>+$B$3/27.5</f>
        <v>5090.909090909091</v>
      </c>
      <c r="D22" s="36">
        <f>+$B$3/27.5</f>
        <v>5090.909090909091</v>
      </c>
      <c r="E22" s="41">
        <f>+$B$3/27.5</f>
        <v>5090.909090909091</v>
      </c>
      <c r="F22" s="36">
        <f>+$B$3/27.5</f>
        <v>5090.909090909091</v>
      </c>
      <c r="G22" s="1"/>
      <c r="H22" s="1"/>
      <c r="I22" s="18" t="s">
        <v>40</v>
      </c>
      <c r="J22" s="36">
        <f>+J17</f>
        <v>182722.42638183586</v>
      </c>
    </row>
    <row r="23" spans="1:10" ht="12.75">
      <c r="A23" s="12" t="s">
        <v>17</v>
      </c>
      <c r="B23" s="36">
        <f>+D34</f>
        <v>14300</v>
      </c>
      <c r="C23" s="41">
        <f>+D35</f>
        <v>14077.268392656866</v>
      </c>
      <c r="D23" s="36">
        <f>+D36</f>
        <v>13830.036308505985</v>
      </c>
      <c r="E23" s="41">
        <f>+D37</f>
        <v>13555.608695098508</v>
      </c>
      <c r="F23" s="36">
        <f>+D38</f>
        <v>13250.99404421621</v>
      </c>
      <c r="G23" s="1"/>
      <c r="H23" s="1"/>
      <c r="I23" s="28" t="s">
        <v>41</v>
      </c>
      <c r="J23" s="36">
        <f>+J20*F6</f>
        <v>10689.552114186774</v>
      </c>
    </row>
    <row r="24" spans="1:10" ht="12.75">
      <c r="A24" s="9" t="s">
        <v>18</v>
      </c>
      <c r="B24" s="39">
        <f>+B20-B22-B23</f>
        <v>-1190.909090909092</v>
      </c>
      <c r="C24" s="40">
        <f>+C20-C22-C23</f>
        <v>-240.17748356595803</v>
      </c>
      <c r="D24" s="39">
        <f>+D20-D22-D23</f>
        <v>764.1746005849218</v>
      </c>
      <c r="E24" s="40">
        <f>+E20-E22-E23</f>
        <v>1826.0070139923992</v>
      </c>
      <c r="F24" s="39">
        <f>+F20-F22-F23</f>
        <v>2949.5226568746966</v>
      </c>
      <c r="G24" s="1"/>
      <c r="H24" s="1"/>
      <c r="I24" s="28" t="s">
        <v>42</v>
      </c>
      <c r="J24" s="36">
        <f>SUM(E39:E53)</f>
        <v>117389.74347033567</v>
      </c>
    </row>
    <row r="25" spans="1:10" ht="12.75">
      <c r="A25" s="9"/>
      <c r="B25" s="39"/>
      <c r="C25" s="40"/>
      <c r="D25" s="39"/>
      <c r="E25" s="40"/>
      <c r="F25" s="39"/>
      <c r="G25" s="1"/>
      <c r="H25" s="1"/>
      <c r="I25" s="28" t="s">
        <v>43</v>
      </c>
      <c r="J25" s="36">
        <f>+J22-J23-J24</f>
        <v>54643.13079731341</v>
      </c>
    </row>
    <row r="26" spans="1:10" ht="12.75">
      <c r="A26" s="12" t="s">
        <v>19</v>
      </c>
      <c r="B26" s="36">
        <f>B24*$F$6</f>
        <v>-333.4545454545458</v>
      </c>
      <c r="C26" s="41">
        <f>C24*$F$6</f>
        <v>-67.24969539846825</v>
      </c>
      <c r="D26" s="36">
        <f>D24*$F$6</f>
        <v>213.96888816377813</v>
      </c>
      <c r="E26" s="41">
        <f>E24*$F$6</f>
        <v>511.2819639178718</v>
      </c>
      <c r="F26" s="36">
        <f>F24*$F$6</f>
        <v>825.8663439249151</v>
      </c>
      <c r="G26" s="1"/>
      <c r="H26" s="1"/>
      <c r="I26" s="18"/>
      <c r="J26" s="36"/>
    </row>
    <row r="27" spans="1:10" ht="12.75">
      <c r="A27" s="12"/>
      <c r="B27" s="36"/>
      <c r="C27" s="41"/>
      <c r="D27" s="36"/>
      <c r="E27" s="41"/>
      <c r="F27" s="36"/>
      <c r="G27" s="1"/>
      <c r="H27" s="1"/>
      <c r="I27" s="18" t="s">
        <v>44</v>
      </c>
      <c r="J27" s="36">
        <f>+J25/(1+F9)^5</f>
        <v>31005.9798949397</v>
      </c>
    </row>
    <row r="28" spans="1:10" ht="12.75">
      <c r="A28" s="12" t="s">
        <v>8</v>
      </c>
      <c r="B28" s="36">
        <f>+E34</f>
        <v>2024.832794028498</v>
      </c>
      <c r="C28" s="41">
        <f>+E35</f>
        <v>2247.564401371632</v>
      </c>
      <c r="D28" s="36">
        <f>+E36</f>
        <v>2494.7964855225127</v>
      </c>
      <c r="E28" s="41">
        <f>+E37</f>
        <v>2769.22409892999</v>
      </c>
      <c r="F28" s="36">
        <f>+E38</f>
        <v>3073.8387498122884</v>
      </c>
      <c r="G28" s="1"/>
      <c r="H28" s="1"/>
      <c r="I28" s="28" t="s">
        <v>48</v>
      </c>
      <c r="J28" s="36">
        <f>+B31</f>
        <v>11000.874770774164</v>
      </c>
    </row>
    <row r="29" spans="1:10" ht="12.75">
      <c r="A29" s="12"/>
      <c r="B29" s="36"/>
      <c r="C29" s="41"/>
      <c r="D29" s="36"/>
      <c r="E29" s="41"/>
      <c r="F29" s="36"/>
      <c r="G29" s="1"/>
      <c r="H29" s="1"/>
      <c r="I29" s="28" t="s">
        <v>46</v>
      </c>
      <c r="J29" s="36">
        <f>+B5</f>
        <v>40000</v>
      </c>
    </row>
    <row r="30" spans="1:10" ht="12.75">
      <c r="A30" s="14" t="s">
        <v>9</v>
      </c>
      <c r="B30" s="34">
        <f>+B20-B23-B26-B28</f>
        <v>2208.621751426048</v>
      </c>
      <c r="C30" s="42">
        <f>+C20-C23-C26-C28</f>
        <v>2670.41690136997</v>
      </c>
      <c r="D30" s="34">
        <f>+D20-D23-D26-D28</f>
        <v>3146.3183178077225</v>
      </c>
      <c r="E30" s="42">
        <f>+E20-E23-E26-E28</f>
        <v>3636.4100420536297</v>
      </c>
      <c r="F30" s="34">
        <f>+F20-F23-F26-F28</f>
        <v>4140.726654046585</v>
      </c>
      <c r="G30" s="1"/>
      <c r="H30" s="1"/>
      <c r="I30" s="48" t="s">
        <v>51</v>
      </c>
      <c r="J30" s="49">
        <f>+J27+J28-J29</f>
        <v>2006.854665713865</v>
      </c>
    </row>
    <row r="31" spans="1:9" ht="12.75">
      <c r="A31" s="25" t="s">
        <v>45</v>
      </c>
      <c r="B31" s="43">
        <f>NPV(F9,B30:F30)</f>
        <v>11000.874770774164</v>
      </c>
      <c r="C31" s="37"/>
      <c r="D31" s="37"/>
      <c r="E31" s="37"/>
      <c r="F31" s="37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  <row r="33" spans="2:8" ht="12.75">
      <c r="B33" s="21" t="s">
        <v>11</v>
      </c>
      <c r="C33" s="44">
        <f>130000/NPV(0.11,C34:C53)</f>
        <v>16324.832794028498</v>
      </c>
      <c r="D33" s="44" t="s">
        <v>29</v>
      </c>
      <c r="E33" s="44" t="s">
        <v>30</v>
      </c>
      <c r="F33" s="44" t="s">
        <v>10</v>
      </c>
      <c r="G33" s="44" t="s">
        <v>31</v>
      </c>
      <c r="H33" s="45">
        <f>NPV(0.11,G34:G53)</f>
        <v>129999.99999999999</v>
      </c>
    </row>
    <row r="34" spans="2:8" ht="12.75">
      <c r="B34" s="21">
        <v>1</v>
      </c>
      <c r="C34" s="47">
        <v>1</v>
      </c>
      <c r="D34" s="46">
        <f>+B6*B7</f>
        <v>14300</v>
      </c>
      <c r="E34" s="46">
        <f aca="true" t="shared" si="0" ref="E34:E53">+$C$33-D34</f>
        <v>2024.832794028498</v>
      </c>
      <c r="F34" s="46">
        <f>+E34</f>
        <v>2024.832794028498</v>
      </c>
      <c r="G34" s="46">
        <f aca="true" t="shared" si="1" ref="G34:G53">+D34+E34</f>
        <v>16324.832794028498</v>
      </c>
      <c r="H34" s="37"/>
    </row>
    <row r="35" spans="2:8" ht="12.75">
      <c r="B35" s="21">
        <f aca="true" t="shared" si="2" ref="B35:B53">+B34+1</f>
        <v>2</v>
      </c>
      <c r="C35" s="47">
        <v>1</v>
      </c>
      <c r="D35" s="46">
        <f aca="true" t="shared" si="3" ref="D35:D53">($B$6-F34)*0.11</f>
        <v>14077.268392656866</v>
      </c>
      <c r="E35" s="46">
        <f t="shared" si="0"/>
        <v>2247.564401371632</v>
      </c>
      <c r="F35" s="46">
        <f>+E35+F34</f>
        <v>4272.39719540013</v>
      </c>
      <c r="G35" s="46">
        <f t="shared" si="1"/>
        <v>16324.832794028498</v>
      </c>
      <c r="H35" s="37"/>
    </row>
    <row r="36" spans="2:8" ht="12.75">
      <c r="B36" s="21">
        <f t="shared" si="2"/>
        <v>3</v>
      </c>
      <c r="C36" s="47">
        <v>1</v>
      </c>
      <c r="D36" s="46">
        <f t="shared" si="3"/>
        <v>13830.036308505985</v>
      </c>
      <c r="E36" s="46">
        <f t="shared" si="0"/>
        <v>2494.7964855225127</v>
      </c>
      <c r="F36" s="46">
        <f aca="true" t="shared" si="4" ref="F36:F53">+E36+F35</f>
        <v>6767.193680922643</v>
      </c>
      <c r="G36" s="46">
        <f t="shared" si="1"/>
        <v>16324.832794028498</v>
      </c>
      <c r="H36" s="37"/>
    </row>
    <row r="37" spans="2:8" ht="12.75">
      <c r="B37" s="21">
        <f t="shared" si="2"/>
        <v>4</v>
      </c>
      <c r="C37" s="47">
        <v>1</v>
      </c>
      <c r="D37" s="46">
        <f t="shared" si="3"/>
        <v>13555.608695098508</v>
      </c>
      <c r="E37" s="46">
        <f t="shared" si="0"/>
        <v>2769.22409892999</v>
      </c>
      <c r="F37" s="46">
        <f t="shared" si="4"/>
        <v>9536.417779852633</v>
      </c>
      <c r="G37" s="46">
        <f t="shared" si="1"/>
        <v>16324.832794028498</v>
      </c>
      <c r="H37" s="37"/>
    </row>
    <row r="38" spans="2:8" ht="12.75">
      <c r="B38" s="21">
        <f t="shared" si="2"/>
        <v>5</v>
      </c>
      <c r="C38" s="47">
        <v>1</v>
      </c>
      <c r="D38" s="46">
        <f t="shared" si="3"/>
        <v>13250.99404421621</v>
      </c>
      <c r="E38" s="46">
        <f t="shared" si="0"/>
        <v>3073.8387498122884</v>
      </c>
      <c r="F38" s="46">
        <f t="shared" si="4"/>
        <v>12610.25652966492</v>
      </c>
      <c r="G38" s="46">
        <f t="shared" si="1"/>
        <v>16324.832794028498</v>
      </c>
      <c r="H38" s="37"/>
    </row>
    <row r="39" spans="2:8" ht="12.75">
      <c r="B39" s="21">
        <f t="shared" si="2"/>
        <v>6</v>
      </c>
      <c r="C39" s="47">
        <v>1</v>
      </c>
      <c r="D39" s="46">
        <f t="shared" si="3"/>
        <v>12912.871781736858</v>
      </c>
      <c r="E39" s="46">
        <f t="shared" si="0"/>
        <v>3411.96101229164</v>
      </c>
      <c r="F39" s="46">
        <f t="shared" si="4"/>
        <v>16022.217541956561</v>
      </c>
      <c r="G39" s="46">
        <f t="shared" si="1"/>
        <v>16324.832794028498</v>
      </c>
      <c r="H39" s="37"/>
    </row>
    <row r="40" spans="2:8" ht="12.75">
      <c r="B40" s="21">
        <f t="shared" si="2"/>
        <v>7</v>
      </c>
      <c r="C40" s="47">
        <v>1</v>
      </c>
      <c r="D40" s="46">
        <f t="shared" si="3"/>
        <v>12537.556070384779</v>
      </c>
      <c r="E40" s="46">
        <f t="shared" si="0"/>
        <v>3787.2767236437194</v>
      </c>
      <c r="F40" s="46">
        <f t="shared" si="4"/>
        <v>19809.494265600282</v>
      </c>
      <c r="G40" s="46">
        <f t="shared" si="1"/>
        <v>16324.832794028498</v>
      </c>
      <c r="H40" s="37"/>
    </row>
    <row r="41" spans="2:8" ht="12.75">
      <c r="B41" s="21">
        <f t="shared" si="2"/>
        <v>8</v>
      </c>
      <c r="C41" s="47">
        <v>1</v>
      </c>
      <c r="D41" s="46">
        <f t="shared" si="3"/>
        <v>12120.955630783968</v>
      </c>
      <c r="E41" s="46">
        <f t="shared" si="0"/>
        <v>4203.87716324453</v>
      </c>
      <c r="F41" s="46">
        <f t="shared" si="4"/>
        <v>24013.37142884481</v>
      </c>
      <c r="G41" s="46">
        <f t="shared" si="1"/>
        <v>16324.832794028498</v>
      </c>
      <c r="H41" s="37"/>
    </row>
    <row r="42" spans="2:8" ht="12.75">
      <c r="B42" s="21">
        <f t="shared" si="2"/>
        <v>9</v>
      </c>
      <c r="C42" s="47">
        <v>1</v>
      </c>
      <c r="D42" s="46">
        <f t="shared" si="3"/>
        <v>11658.52914282707</v>
      </c>
      <c r="E42" s="46">
        <f t="shared" si="0"/>
        <v>4666.303651201428</v>
      </c>
      <c r="F42" s="46">
        <f t="shared" si="4"/>
        <v>28679.67508004624</v>
      </c>
      <c r="G42" s="46">
        <f t="shared" si="1"/>
        <v>16324.832794028498</v>
      </c>
      <c r="H42" s="37"/>
    </row>
    <row r="43" spans="2:8" ht="12.75">
      <c r="B43" s="21">
        <f t="shared" si="2"/>
        <v>10</v>
      </c>
      <c r="C43" s="47">
        <v>1</v>
      </c>
      <c r="D43" s="46">
        <f t="shared" si="3"/>
        <v>11145.235741194914</v>
      </c>
      <c r="E43" s="46">
        <f t="shared" si="0"/>
        <v>5179.597052833584</v>
      </c>
      <c r="F43" s="46">
        <f t="shared" si="4"/>
        <v>33859.27213287982</v>
      </c>
      <c r="G43" s="46">
        <f t="shared" si="1"/>
        <v>16324.832794028498</v>
      </c>
      <c r="H43" s="37"/>
    </row>
    <row r="44" spans="2:8" ht="12.75">
      <c r="B44" s="21">
        <f t="shared" si="2"/>
        <v>11</v>
      </c>
      <c r="C44" s="47">
        <v>1</v>
      </c>
      <c r="D44" s="46">
        <f t="shared" si="3"/>
        <v>10575.480065383219</v>
      </c>
      <c r="E44" s="46">
        <f t="shared" si="0"/>
        <v>5749.352728645279</v>
      </c>
      <c r="F44" s="46">
        <f t="shared" si="4"/>
        <v>39608.6248615251</v>
      </c>
      <c r="G44" s="46">
        <f t="shared" si="1"/>
        <v>16324.832794028498</v>
      </c>
      <c r="H44" s="37"/>
    </row>
    <row r="45" spans="2:8" ht="12.75">
      <c r="B45" s="21">
        <f t="shared" si="2"/>
        <v>12</v>
      </c>
      <c r="C45" s="47">
        <v>1</v>
      </c>
      <c r="D45" s="46">
        <f t="shared" si="3"/>
        <v>9943.051265232238</v>
      </c>
      <c r="E45" s="46">
        <f t="shared" si="0"/>
        <v>6381.78152879626</v>
      </c>
      <c r="F45" s="46">
        <f t="shared" si="4"/>
        <v>45990.40639032136</v>
      </c>
      <c r="G45" s="46">
        <f t="shared" si="1"/>
        <v>16324.832794028498</v>
      </c>
      <c r="H45" s="37"/>
    </row>
    <row r="46" spans="2:8" ht="12.75">
      <c r="B46" s="21">
        <f t="shared" si="2"/>
        <v>13</v>
      </c>
      <c r="C46" s="47">
        <v>1</v>
      </c>
      <c r="D46" s="46">
        <f t="shared" si="3"/>
        <v>9241.055297064651</v>
      </c>
      <c r="E46" s="46">
        <f t="shared" si="0"/>
        <v>7083.777496963847</v>
      </c>
      <c r="F46" s="46">
        <f t="shared" si="4"/>
        <v>53074.18388728521</v>
      </c>
      <c r="G46" s="46">
        <f t="shared" si="1"/>
        <v>16324.832794028498</v>
      </c>
      <c r="H46" s="37"/>
    </row>
    <row r="47" spans="2:8" ht="12.75">
      <c r="B47" s="21">
        <f t="shared" si="2"/>
        <v>14</v>
      </c>
      <c r="C47" s="47">
        <v>1</v>
      </c>
      <c r="D47" s="46">
        <f t="shared" si="3"/>
        <v>8461.839772398627</v>
      </c>
      <c r="E47" s="46">
        <f t="shared" si="0"/>
        <v>7862.993021629871</v>
      </c>
      <c r="F47" s="46">
        <f t="shared" si="4"/>
        <v>60937.17690891508</v>
      </c>
      <c r="G47" s="46">
        <f t="shared" si="1"/>
        <v>16324.832794028498</v>
      </c>
      <c r="H47" s="37"/>
    </row>
    <row r="48" spans="2:8" ht="12.75">
      <c r="B48" s="21">
        <f t="shared" si="2"/>
        <v>15</v>
      </c>
      <c r="C48" s="47">
        <v>1</v>
      </c>
      <c r="D48" s="46">
        <f t="shared" si="3"/>
        <v>7596.910540019341</v>
      </c>
      <c r="E48" s="46">
        <f t="shared" si="0"/>
        <v>8727.922254009158</v>
      </c>
      <c r="F48" s="46">
        <f t="shared" si="4"/>
        <v>69665.09916292423</v>
      </c>
      <c r="G48" s="46">
        <f t="shared" si="1"/>
        <v>16324.832794028498</v>
      </c>
      <c r="H48" s="37"/>
    </row>
    <row r="49" spans="2:8" ht="12.75">
      <c r="B49" s="21">
        <f t="shared" si="2"/>
        <v>16</v>
      </c>
      <c r="C49" s="47">
        <v>1</v>
      </c>
      <c r="D49" s="46">
        <f t="shared" si="3"/>
        <v>6636.839092078334</v>
      </c>
      <c r="E49" s="46">
        <f t="shared" si="0"/>
        <v>9687.993701950163</v>
      </c>
      <c r="F49" s="46">
        <f t="shared" si="4"/>
        <v>79353.0928648744</v>
      </c>
      <c r="G49" s="46">
        <f t="shared" si="1"/>
        <v>16324.832794028498</v>
      </c>
      <c r="H49" s="37"/>
    </row>
    <row r="50" spans="2:8" ht="12.75">
      <c r="B50" s="21">
        <f t="shared" si="2"/>
        <v>17</v>
      </c>
      <c r="C50" s="47">
        <v>1</v>
      </c>
      <c r="D50" s="46">
        <f t="shared" si="3"/>
        <v>5571.159784863816</v>
      </c>
      <c r="E50" s="46">
        <f t="shared" si="0"/>
        <v>10753.673009164682</v>
      </c>
      <c r="F50" s="46">
        <f t="shared" si="4"/>
        <v>90106.76587403909</v>
      </c>
      <c r="G50" s="46">
        <f t="shared" si="1"/>
        <v>16324.832794028498</v>
      </c>
      <c r="H50" s="37"/>
    </row>
    <row r="51" spans="2:8" ht="12.75">
      <c r="B51" s="21">
        <f t="shared" si="2"/>
        <v>18</v>
      </c>
      <c r="C51" s="47">
        <v>1</v>
      </c>
      <c r="D51" s="46">
        <f t="shared" si="3"/>
        <v>4388.2557538557</v>
      </c>
      <c r="E51" s="46">
        <f t="shared" si="0"/>
        <v>11936.577040172797</v>
      </c>
      <c r="F51" s="46">
        <f t="shared" si="4"/>
        <v>102043.34291421188</v>
      </c>
      <c r="G51" s="46">
        <f t="shared" si="1"/>
        <v>16324.832794028498</v>
      </c>
      <c r="H51" s="37"/>
    </row>
    <row r="52" spans="2:8" ht="12.75">
      <c r="B52" s="21">
        <f t="shared" si="2"/>
        <v>19</v>
      </c>
      <c r="C52" s="47">
        <v>1</v>
      </c>
      <c r="D52" s="46">
        <f t="shared" si="3"/>
        <v>3075.232279436693</v>
      </c>
      <c r="E52" s="46">
        <f t="shared" si="0"/>
        <v>13249.600514591806</v>
      </c>
      <c r="F52" s="46">
        <f t="shared" si="4"/>
        <v>115292.94342880369</v>
      </c>
      <c r="G52" s="46">
        <f t="shared" si="1"/>
        <v>16324.832794028498</v>
      </c>
      <c r="H52" s="37"/>
    </row>
    <row r="53" spans="2:8" ht="12.75">
      <c r="B53" s="21">
        <f t="shared" si="2"/>
        <v>20</v>
      </c>
      <c r="C53" s="47">
        <v>1</v>
      </c>
      <c r="D53" s="46">
        <f t="shared" si="3"/>
        <v>1617.7762228315944</v>
      </c>
      <c r="E53" s="46">
        <f t="shared" si="0"/>
        <v>14707.056571196903</v>
      </c>
      <c r="F53" s="46">
        <f t="shared" si="4"/>
        <v>130000.00000000058</v>
      </c>
      <c r="G53" s="46">
        <f t="shared" si="1"/>
        <v>16324.832794028498</v>
      </c>
      <c r="H53" s="37"/>
    </row>
  </sheetData>
  <sheetProtection/>
  <printOptions/>
  <pageMargins left="0.49" right="0.49" top="1.01" bottom="1" header="0" footer="0"/>
  <pageSetup fitToHeight="1" fitToWidth="1" orientation="portrait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 BARJA DAZA</dc:creator>
  <cp:keywords/>
  <dc:description/>
  <cp:lastModifiedBy>Extreme</cp:lastModifiedBy>
  <cp:lastPrinted>2002-03-17T03:38:04Z</cp:lastPrinted>
  <dcterms:created xsi:type="dcterms:W3CDTF">2002-03-16T23:59:13Z</dcterms:created>
  <dcterms:modified xsi:type="dcterms:W3CDTF">2013-09-26T23:11:20Z</dcterms:modified>
  <cp:category/>
  <cp:version/>
  <cp:contentType/>
  <cp:contentStatus/>
</cp:coreProperties>
</file>