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15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<sst xmlns="http://schemas.openxmlformats.org/spreadsheetml/2006/main" count="40" uniqueCount="40">
  <si>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ACTIVO</t>
  </si>
  <si>
    <t>CXC</t>
  </si>
  <si>
    <t>ACTIVO CORRIENTE</t>
  </si>
  <si>
    <t>ACTIVO NO CORRIENTE</t>
  </si>
  <si>
    <t>Edificio</t>
  </si>
  <si>
    <t>Vehiculos</t>
  </si>
  <si>
    <t>Activo diferido</t>
  </si>
  <si>
    <t>Inversiones</t>
  </si>
  <si>
    <t>PASIVO</t>
  </si>
  <si>
    <t>Prestamo Bancario</t>
  </si>
  <si>
    <t>CXP</t>
  </si>
  <si>
    <t>PATRIMONIO</t>
  </si>
  <si>
    <t xml:space="preserve">Capital Social </t>
  </si>
  <si>
    <t>Resultados Acumulados</t>
  </si>
  <si>
    <t>TOTAL ACTIVO</t>
  </si>
  <si>
    <t>TOTAL PASIVO PATRIMONIO</t>
  </si>
  <si>
    <t>ESTADOS DE RESULTADOS</t>
  </si>
  <si>
    <t>Ingresos</t>
  </si>
  <si>
    <t>Costo de Ventas</t>
  </si>
  <si>
    <t>Margen de Contribucion</t>
  </si>
  <si>
    <t>Costo Fijo</t>
  </si>
  <si>
    <t>UAII</t>
  </si>
  <si>
    <t>Intereses</t>
  </si>
  <si>
    <t>UAI</t>
  </si>
  <si>
    <t>U. neta</t>
  </si>
  <si>
    <t>Detalle</t>
  </si>
  <si>
    <t>Crecimiento en ventas</t>
  </si>
  <si>
    <t>Crecimiento en costos</t>
  </si>
  <si>
    <t>Crecimiento en costos fijos</t>
  </si>
  <si>
    <t>Impuestos (IUE+IT)</t>
  </si>
  <si>
    <t>Crecimiento intereses</t>
  </si>
  <si>
    <t>Estado de resultados</t>
  </si>
  <si>
    <t>Balance</t>
  </si>
  <si>
    <t>Cuentas por cobrar/ventas</t>
  </si>
  <si>
    <t>Cuentas por pagar/costos</t>
  </si>
  <si>
    <t>Caja y Banco</t>
  </si>
  <si>
    <t>Inversiòn</t>
  </si>
  <si>
    <t>Control</t>
  </si>
  <si>
    <t>ROE</t>
  </si>
  <si>
    <t>ROA</t>
  </si>
</sst>
</file>

<file path=xl/styles.xml><?xml version="1.0" encoding="utf-8"?>
<styleSheet xmlns="http://schemas.openxmlformats.org/spreadsheetml/2006/main">
  <numFmts count="2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0" fillId="33" borderId="0" xfId="0" applyNumberForma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showGridLines="0" tabSelected="1" zoomScalePageLayoutView="0" workbookViewId="0" topLeftCell="A33">
      <selection activeCell="B51" sqref="B51"/>
    </sheetView>
  </sheetViews>
  <sheetFormatPr defaultColWidth="11.421875" defaultRowHeight="12.75"/>
  <cols>
    <col min="1" max="1" width="26.7109375" style="0" bestFit="1" customWidth="1"/>
  </cols>
  <sheetData>
    <row r="1" ht="12.75">
      <c r="A1" s="2" t="s">
        <v>32</v>
      </c>
    </row>
    <row r="2" spans="1:2" ht="12.75">
      <c r="A2" t="s">
        <v>33</v>
      </c>
      <c r="B2" s="4">
        <v>0.2</v>
      </c>
    </row>
    <row r="3" spans="1:2" ht="12.75">
      <c r="A3" t="s">
        <v>34</v>
      </c>
      <c r="B3" s="4">
        <v>0.1</v>
      </c>
    </row>
    <row r="4" spans="1:2" ht="12.75">
      <c r="A4" t="s">
        <v>36</v>
      </c>
      <c r="B4" s="4">
        <v>0.2</v>
      </c>
    </row>
    <row r="6" s="2" customFormat="1" ht="12.75">
      <c r="A6" s="2" t="s">
        <v>31</v>
      </c>
    </row>
    <row r="7" spans="1:2" ht="12.75">
      <c r="A7" t="s">
        <v>26</v>
      </c>
      <c r="B7" s="4">
        <v>0.2</v>
      </c>
    </row>
    <row r="8" spans="1:2" ht="12.75">
      <c r="A8" t="s">
        <v>27</v>
      </c>
      <c r="B8" s="4">
        <v>0.1</v>
      </c>
    </row>
    <row r="9" spans="1:2" ht="12.75">
      <c r="A9" t="s">
        <v>28</v>
      </c>
      <c r="B9" s="4">
        <v>0.08</v>
      </c>
    </row>
    <row r="10" spans="1:2" ht="12.75">
      <c r="A10" t="s">
        <v>30</v>
      </c>
      <c r="B10" s="4">
        <v>0.02</v>
      </c>
    </row>
    <row r="12" spans="1:11" s="2" customFormat="1" ht="12.75">
      <c r="A12" s="11" t="s">
        <v>25</v>
      </c>
      <c r="B12" s="11">
        <v>1</v>
      </c>
      <c r="C12" s="11">
        <f>+B12+1</f>
        <v>2</v>
      </c>
      <c r="D12" s="11">
        <f aca="true" t="shared" si="0" ref="D12:K12">+C12+1</f>
        <v>3</v>
      </c>
      <c r="E12" s="11">
        <f t="shared" si="0"/>
        <v>4</v>
      </c>
      <c r="F12" s="11">
        <f t="shared" si="0"/>
        <v>5</v>
      </c>
      <c r="G12" s="11">
        <f t="shared" si="0"/>
        <v>6</v>
      </c>
      <c r="H12" s="11">
        <f t="shared" si="0"/>
        <v>7</v>
      </c>
      <c r="I12" s="11">
        <f t="shared" si="0"/>
        <v>8</v>
      </c>
      <c r="J12" s="11">
        <f t="shared" si="0"/>
        <v>9</v>
      </c>
      <c r="K12" s="11">
        <f t="shared" si="0"/>
        <v>10</v>
      </c>
    </row>
    <row r="13" s="2" customFormat="1" ht="12.75">
      <c r="A13" s="2" t="s">
        <v>0</v>
      </c>
    </row>
    <row r="14" spans="1:11" ht="12.75">
      <c r="A14" s="3" t="s">
        <v>2</v>
      </c>
      <c r="B14" s="6">
        <f>SUM(B15:B17)</f>
        <v>1400</v>
      </c>
      <c r="C14" s="6">
        <f>SUM(C15:C17)</f>
        <v>518.1666666666667</v>
      </c>
      <c r="D14" s="6">
        <f aca="true" t="shared" si="1" ref="D14:K14">SUM(D15:D17)</f>
        <v>57.33333333333289</v>
      </c>
      <c r="E14" s="6">
        <f t="shared" si="1"/>
        <v>-157.5552000000007</v>
      </c>
      <c r="F14" s="6">
        <f t="shared" si="1"/>
        <v>-213.93087333333438</v>
      </c>
      <c r="G14" s="6">
        <f t="shared" si="1"/>
        <v>-85.8293944266685</v>
      </c>
      <c r="H14" s="6">
        <f t="shared" si="1"/>
        <v>277.05051168799696</v>
      </c>
      <c r="I14" s="6">
        <f t="shared" si="1"/>
        <v>936.3054252318781</v>
      </c>
      <c r="J14" s="6">
        <f t="shared" si="1"/>
        <v>1967.2041606847797</v>
      </c>
      <c r="K14" s="6">
        <f t="shared" si="1"/>
        <v>3461.5514735346005</v>
      </c>
    </row>
    <row r="15" spans="1:15" ht="12.75">
      <c r="A15" t="s">
        <v>35</v>
      </c>
      <c r="B15" s="5">
        <v>400</v>
      </c>
      <c r="C15" s="12">
        <f>+C34-C18-C16</f>
        <v>278.16666666666674</v>
      </c>
      <c r="D15" s="12">
        <f aca="true" t="shared" si="2" ref="D15:K15">+D34-D18-D16</f>
        <v>-230.6666666666671</v>
      </c>
      <c r="E15" s="12">
        <f t="shared" si="2"/>
        <v>-503.1552000000007</v>
      </c>
      <c r="F15" s="12">
        <f t="shared" si="2"/>
        <v>-628.6508733333344</v>
      </c>
      <c r="G15" s="12">
        <f t="shared" si="2"/>
        <v>-583.4933944266685</v>
      </c>
      <c r="H15" s="12">
        <f t="shared" si="2"/>
        <v>-320.146288312003</v>
      </c>
      <c r="I15" s="12">
        <f t="shared" si="2"/>
        <v>219.66926523187817</v>
      </c>
      <c r="J15" s="12">
        <f t="shared" si="2"/>
        <v>1107.2407686847798</v>
      </c>
      <c r="K15" s="12">
        <f t="shared" si="2"/>
        <v>2429.595403134601</v>
      </c>
      <c r="L15" s="5"/>
      <c r="M15" s="5"/>
      <c r="N15" s="5"/>
      <c r="O15" s="5"/>
    </row>
    <row r="16" spans="1:15" ht="12.75">
      <c r="A16" t="s">
        <v>1</v>
      </c>
      <c r="B16" s="5">
        <v>1000</v>
      </c>
      <c r="C16" s="5">
        <f>+C40*$B$2</f>
        <v>240</v>
      </c>
      <c r="D16" s="5">
        <f aca="true" t="shared" si="3" ref="D16:K16">+D40*$B$2</f>
        <v>288</v>
      </c>
      <c r="E16" s="5">
        <f t="shared" si="3"/>
        <v>345.6</v>
      </c>
      <c r="F16" s="5">
        <f t="shared" si="3"/>
        <v>414.72</v>
      </c>
      <c r="G16" s="5">
        <f t="shared" si="3"/>
        <v>497.664</v>
      </c>
      <c r="H16" s="5">
        <f t="shared" si="3"/>
        <v>597.1967999999999</v>
      </c>
      <c r="I16" s="5">
        <f t="shared" si="3"/>
        <v>716.6361599999999</v>
      </c>
      <c r="J16" s="5">
        <f t="shared" si="3"/>
        <v>859.9633919999999</v>
      </c>
      <c r="K16" s="5">
        <f t="shared" si="3"/>
        <v>1031.9560703999998</v>
      </c>
      <c r="L16" s="5"/>
      <c r="M16" s="5"/>
      <c r="N16" s="5"/>
      <c r="O16" s="5"/>
    </row>
    <row r="17" spans="2:15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3" customFormat="1" ht="12.75">
      <c r="A18" s="3" t="s">
        <v>3</v>
      </c>
      <c r="B18" s="6">
        <f>SUM(B19:B22)</f>
        <v>300</v>
      </c>
      <c r="C18" s="6">
        <f>SUM(C19:C22)</f>
        <v>262.8333333333333</v>
      </c>
      <c r="D18" s="6">
        <f aca="true" t="shared" si="4" ref="D18:K18">SUM(D19:D22)</f>
        <v>217.66666666666666</v>
      </c>
      <c r="E18" s="6">
        <f t="shared" si="4"/>
        <v>172.5</v>
      </c>
      <c r="F18" s="6">
        <f t="shared" si="4"/>
        <v>127.33333333333333</v>
      </c>
      <c r="G18" s="6">
        <f t="shared" si="4"/>
        <v>82.16666666666666</v>
      </c>
      <c r="H18" s="6">
        <f t="shared" si="4"/>
        <v>37</v>
      </c>
      <c r="I18" s="6">
        <f t="shared" si="4"/>
        <v>-8.166666666666671</v>
      </c>
      <c r="J18" s="6">
        <f t="shared" si="4"/>
        <v>-53.33333333333334</v>
      </c>
      <c r="K18" s="6">
        <f t="shared" si="4"/>
        <v>-98.5</v>
      </c>
      <c r="L18" s="6"/>
      <c r="M18" s="6"/>
      <c r="N18" s="6"/>
      <c r="O18" s="6"/>
    </row>
    <row r="19" spans="1:15" ht="12.75">
      <c r="A19" t="s">
        <v>4</v>
      </c>
      <c r="B19" s="5">
        <v>100</v>
      </c>
      <c r="C19" s="5">
        <f>+B19-($B$19/40)</f>
        <v>97.5</v>
      </c>
      <c r="D19" s="5">
        <f aca="true" t="shared" si="5" ref="D19:K19">+C19-($B$19/40)</f>
        <v>95</v>
      </c>
      <c r="E19" s="5">
        <f t="shared" si="5"/>
        <v>92.5</v>
      </c>
      <c r="F19" s="5">
        <f t="shared" si="5"/>
        <v>90</v>
      </c>
      <c r="G19" s="5">
        <f t="shared" si="5"/>
        <v>87.5</v>
      </c>
      <c r="H19" s="5">
        <f t="shared" si="5"/>
        <v>85</v>
      </c>
      <c r="I19" s="5">
        <f t="shared" si="5"/>
        <v>82.5</v>
      </c>
      <c r="J19" s="5">
        <f t="shared" si="5"/>
        <v>80</v>
      </c>
      <c r="K19" s="5">
        <f t="shared" si="5"/>
        <v>77.5</v>
      </c>
      <c r="L19" s="5"/>
      <c r="M19" s="5"/>
      <c r="N19" s="5"/>
      <c r="O19" s="5"/>
    </row>
    <row r="20" spans="1:15" ht="12.75">
      <c r="A20" t="s">
        <v>5</v>
      </c>
      <c r="B20" s="5">
        <v>80</v>
      </c>
      <c r="C20" s="5">
        <f>+B20-($B$20/5)</f>
        <v>64</v>
      </c>
      <c r="D20" s="5">
        <f aca="true" t="shared" si="6" ref="D20:K20">+C20-($B$20/5)</f>
        <v>48</v>
      </c>
      <c r="E20" s="5">
        <f t="shared" si="6"/>
        <v>32</v>
      </c>
      <c r="F20" s="5">
        <f t="shared" si="6"/>
        <v>16</v>
      </c>
      <c r="G20" s="5">
        <f t="shared" si="6"/>
        <v>0</v>
      </c>
      <c r="H20" s="5">
        <f t="shared" si="6"/>
        <v>-16</v>
      </c>
      <c r="I20" s="5">
        <f t="shared" si="6"/>
        <v>-32</v>
      </c>
      <c r="J20" s="5">
        <f t="shared" si="6"/>
        <v>-48</v>
      </c>
      <c r="K20" s="5">
        <f t="shared" si="6"/>
        <v>-64</v>
      </c>
      <c r="L20" s="5"/>
      <c r="M20" s="5"/>
      <c r="N20" s="5"/>
      <c r="O20" s="5"/>
    </row>
    <row r="21" spans="1:15" ht="12.75">
      <c r="A21" t="s">
        <v>6</v>
      </c>
      <c r="B21" s="5">
        <v>80</v>
      </c>
      <c r="C21" s="5">
        <f>+B21-($B$21/3)</f>
        <v>53.33333333333333</v>
      </c>
      <c r="D21" s="5">
        <f aca="true" t="shared" si="7" ref="D21:K21">+C21-($B$21/3)</f>
        <v>26.66666666666666</v>
      </c>
      <c r="E21" s="5">
        <f t="shared" si="7"/>
        <v>0</v>
      </c>
      <c r="F21" s="5">
        <f t="shared" si="7"/>
        <v>-26.666666666666668</v>
      </c>
      <c r="G21" s="5">
        <f t="shared" si="7"/>
        <v>-53.333333333333336</v>
      </c>
      <c r="H21" s="5">
        <f t="shared" si="7"/>
        <v>-80</v>
      </c>
      <c r="I21" s="5">
        <f t="shared" si="7"/>
        <v>-106.66666666666667</v>
      </c>
      <c r="J21" s="5">
        <f t="shared" si="7"/>
        <v>-133.33333333333334</v>
      </c>
      <c r="K21" s="5">
        <f t="shared" si="7"/>
        <v>-160</v>
      </c>
      <c r="L21" s="5"/>
      <c r="M21" s="5"/>
      <c r="N21" s="5"/>
      <c r="O21" s="5"/>
    </row>
    <row r="22" spans="1:15" ht="12.75">
      <c r="A22" t="s">
        <v>7</v>
      </c>
      <c r="B22" s="5">
        <v>40</v>
      </c>
      <c r="C22" s="5">
        <f>+B22*(100%+B4)</f>
        <v>48</v>
      </c>
      <c r="D22" s="5">
        <f aca="true" t="shared" si="8" ref="D22:K22">+C22*(100%+C4)</f>
        <v>48</v>
      </c>
      <c r="E22" s="5">
        <f t="shared" si="8"/>
        <v>48</v>
      </c>
      <c r="F22" s="5">
        <f t="shared" si="8"/>
        <v>48</v>
      </c>
      <c r="G22" s="5">
        <f t="shared" si="8"/>
        <v>48</v>
      </c>
      <c r="H22" s="5">
        <f t="shared" si="8"/>
        <v>48</v>
      </c>
      <c r="I22" s="5">
        <f t="shared" si="8"/>
        <v>48</v>
      </c>
      <c r="J22" s="5">
        <f t="shared" si="8"/>
        <v>48</v>
      </c>
      <c r="K22" s="5">
        <f t="shared" si="8"/>
        <v>48</v>
      </c>
      <c r="L22" s="5"/>
      <c r="M22" s="5"/>
      <c r="N22" s="5"/>
      <c r="O22" s="5"/>
    </row>
    <row r="23" spans="2:15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2" customFormat="1" ht="12.75">
      <c r="A24" s="9" t="s">
        <v>14</v>
      </c>
      <c r="B24" s="10">
        <f>+B18+B14</f>
        <v>1700</v>
      </c>
      <c r="C24" s="10">
        <f>+C18+C14</f>
        <v>781</v>
      </c>
      <c r="D24" s="10">
        <f aca="true" t="shared" si="9" ref="D24:K24">+D18+D14</f>
        <v>274.99999999999955</v>
      </c>
      <c r="E24" s="10">
        <f t="shared" si="9"/>
        <v>14.944799999999304</v>
      </c>
      <c r="F24" s="10">
        <f t="shared" si="9"/>
        <v>-86.59754000000105</v>
      </c>
      <c r="G24" s="10">
        <f t="shared" si="9"/>
        <v>-3.662727760001843</v>
      </c>
      <c r="H24" s="10">
        <f t="shared" si="9"/>
        <v>314.05051168799696</v>
      </c>
      <c r="I24" s="10">
        <f t="shared" si="9"/>
        <v>928.1387585652114</v>
      </c>
      <c r="J24" s="10">
        <f t="shared" si="9"/>
        <v>1913.8708273514465</v>
      </c>
      <c r="K24" s="10">
        <f t="shared" si="9"/>
        <v>3363.0514735346005</v>
      </c>
      <c r="L24" s="7"/>
      <c r="M24" s="7"/>
      <c r="N24" s="7"/>
      <c r="O24" s="7"/>
    </row>
    <row r="25" spans="2:15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3" customFormat="1" ht="12.75">
      <c r="A26" s="3" t="s">
        <v>8</v>
      </c>
      <c r="B26" s="6">
        <f>SUM(B27:B28)</f>
        <v>2500</v>
      </c>
      <c r="C26" s="6">
        <f>SUM(C27:C28)</f>
        <v>1899</v>
      </c>
      <c r="D26" s="6">
        <f aca="true" t="shared" si="10" ref="D26:K26">SUM(D27:D28)</f>
        <v>1600</v>
      </c>
      <c r="E26" s="6">
        <f t="shared" si="10"/>
        <v>1400</v>
      </c>
      <c r="F26" s="6">
        <f t="shared" si="10"/>
        <v>1200</v>
      </c>
      <c r="G26" s="6">
        <f t="shared" si="10"/>
        <v>1000</v>
      </c>
      <c r="H26" s="6">
        <f t="shared" si="10"/>
        <v>800</v>
      </c>
      <c r="I26" s="6">
        <f t="shared" si="10"/>
        <v>600</v>
      </c>
      <c r="J26" s="6">
        <f t="shared" si="10"/>
        <v>400</v>
      </c>
      <c r="K26" s="6">
        <f t="shared" si="10"/>
        <v>200</v>
      </c>
      <c r="L26" s="6"/>
      <c r="M26" s="6"/>
      <c r="N26" s="6"/>
      <c r="O26" s="6"/>
    </row>
    <row r="27" spans="1:15" ht="12.75">
      <c r="A27" t="s">
        <v>9</v>
      </c>
      <c r="B27" s="5">
        <v>2000</v>
      </c>
      <c r="C27" s="5">
        <f>B27-($B$27/10)</f>
        <v>1800</v>
      </c>
      <c r="D27" s="5">
        <f aca="true" t="shared" si="11" ref="D27:K27">C27-($B$27/10)</f>
        <v>1600</v>
      </c>
      <c r="E27" s="5">
        <f t="shared" si="11"/>
        <v>1400</v>
      </c>
      <c r="F27" s="5">
        <f t="shared" si="11"/>
        <v>1200</v>
      </c>
      <c r="G27" s="5">
        <f t="shared" si="11"/>
        <v>1000</v>
      </c>
      <c r="H27" s="5">
        <f t="shared" si="11"/>
        <v>800</v>
      </c>
      <c r="I27" s="5">
        <f t="shared" si="11"/>
        <v>600</v>
      </c>
      <c r="J27" s="5">
        <f t="shared" si="11"/>
        <v>400</v>
      </c>
      <c r="K27" s="5">
        <f t="shared" si="11"/>
        <v>200</v>
      </c>
      <c r="L27" s="5"/>
      <c r="M27" s="5"/>
      <c r="N27" s="5"/>
      <c r="O27" s="5"/>
    </row>
    <row r="28" spans="1:15" ht="12.75">
      <c r="A28" t="s">
        <v>10</v>
      </c>
      <c r="B28" s="5">
        <v>500</v>
      </c>
      <c r="C28" s="5">
        <f>-C41*B3</f>
        <v>99.00000000000001</v>
      </c>
      <c r="D28" s="5">
        <f aca="true" t="shared" si="12" ref="D28:K28">-D41*C3</f>
        <v>0</v>
      </c>
      <c r="E28" s="5">
        <f t="shared" si="12"/>
        <v>0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/>
      <c r="M28" s="5"/>
      <c r="N28" s="5"/>
      <c r="O28" s="5"/>
    </row>
    <row r="29" spans="2:1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3" t="s">
        <v>11</v>
      </c>
      <c r="B30" s="6">
        <f>SUM(B31:B32)</f>
        <v>-800</v>
      </c>
      <c r="C30" s="6">
        <f>SUM(C31:C32)</f>
        <v>-1118</v>
      </c>
      <c r="D30" s="6">
        <f aca="true" t="shared" si="13" ref="D30:K30">SUM(D31:D32)</f>
        <v>-1325.0000000000005</v>
      </c>
      <c r="E30" s="6">
        <f t="shared" si="13"/>
        <v>-1385.0552000000007</v>
      </c>
      <c r="F30" s="6">
        <f t="shared" si="13"/>
        <v>-1286.5975400000011</v>
      </c>
      <c r="G30" s="6">
        <f t="shared" si="13"/>
        <v>-1003.6627277600019</v>
      </c>
      <c r="H30" s="6">
        <f t="shared" si="13"/>
        <v>-485.94948831200304</v>
      </c>
      <c r="I30" s="6">
        <f t="shared" si="13"/>
        <v>328.13875856521145</v>
      </c>
      <c r="J30" s="6">
        <f t="shared" si="13"/>
        <v>1513.8708273514465</v>
      </c>
      <c r="K30" s="6">
        <f t="shared" si="13"/>
        <v>3163.0514735346005</v>
      </c>
      <c r="L30" s="5"/>
      <c r="M30" s="5"/>
      <c r="N30" s="5"/>
      <c r="O30" s="5"/>
    </row>
    <row r="31" spans="1:15" ht="12.75">
      <c r="A31" t="s">
        <v>12</v>
      </c>
      <c r="B31" s="5">
        <v>1000</v>
      </c>
      <c r="C31" s="5">
        <f>+B31</f>
        <v>1000</v>
      </c>
      <c r="D31" s="5">
        <f aca="true" t="shared" si="14" ref="D31:K31">+C31</f>
        <v>1000</v>
      </c>
      <c r="E31" s="5">
        <f t="shared" si="14"/>
        <v>1000</v>
      </c>
      <c r="F31" s="5">
        <f t="shared" si="14"/>
        <v>1000</v>
      </c>
      <c r="G31" s="5">
        <f t="shared" si="14"/>
        <v>1000</v>
      </c>
      <c r="H31" s="5">
        <f t="shared" si="14"/>
        <v>1000</v>
      </c>
      <c r="I31" s="5">
        <f t="shared" si="14"/>
        <v>1000</v>
      </c>
      <c r="J31" s="5">
        <f t="shared" si="14"/>
        <v>1000</v>
      </c>
      <c r="K31" s="5">
        <f t="shared" si="14"/>
        <v>1000</v>
      </c>
      <c r="L31" s="5"/>
      <c r="M31" s="5"/>
      <c r="N31" s="5"/>
      <c r="O31" s="5"/>
    </row>
    <row r="32" spans="1:15" ht="12.75">
      <c r="A32" t="s">
        <v>13</v>
      </c>
      <c r="B32" s="5">
        <v>-1800</v>
      </c>
      <c r="C32" s="5">
        <f>+B32+C48</f>
        <v>-2118</v>
      </c>
      <c r="D32" s="5">
        <f aca="true" t="shared" si="15" ref="D32:K32">+C32+D48</f>
        <v>-2325.0000000000005</v>
      </c>
      <c r="E32" s="5">
        <f t="shared" si="15"/>
        <v>-2385.0552000000007</v>
      </c>
      <c r="F32" s="5">
        <f t="shared" si="15"/>
        <v>-2286.597540000001</v>
      </c>
      <c r="G32" s="5">
        <f t="shared" si="15"/>
        <v>-2003.6627277600019</v>
      </c>
      <c r="H32" s="5">
        <f t="shared" si="15"/>
        <v>-1485.949488312003</v>
      </c>
      <c r="I32" s="5">
        <f t="shared" si="15"/>
        <v>-671.8612414347886</v>
      </c>
      <c r="J32" s="5">
        <f t="shared" si="15"/>
        <v>513.8708273514465</v>
      </c>
      <c r="K32" s="5">
        <f t="shared" si="15"/>
        <v>2163.0514735346005</v>
      </c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9" t="s">
        <v>15</v>
      </c>
      <c r="B34" s="10">
        <f>+B26+B30</f>
        <v>1700</v>
      </c>
      <c r="C34" s="10">
        <f>+C26+C30</f>
        <v>781</v>
      </c>
      <c r="D34" s="10">
        <f aca="true" t="shared" si="16" ref="D34:K34">+D26+D30</f>
        <v>274.99999999999955</v>
      </c>
      <c r="E34" s="10">
        <f t="shared" si="16"/>
        <v>14.944799999999304</v>
      </c>
      <c r="F34" s="10">
        <f t="shared" si="16"/>
        <v>-86.59754000000112</v>
      </c>
      <c r="G34" s="10">
        <f t="shared" si="16"/>
        <v>-3.6627277600018715</v>
      </c>
      <c r="H34" s="10">
        <f t="shared" si="16"/>
        <v>314.05051168799696</v>
      </c>
      <c r="I34" s="10">
        <f t="shared" si="16"/>
        <v>928.1387585652114</v>
      </c>
      <c r="J34" s="10">
        <f t="shared" si="16"/>
        <v>1913.8708273514465</v>
      </c>
      <c r="K34" s="10">
        <f t="shared" si="16"/>
        <v>3363.0514735346005</v>
      </c>
      <c r="L34" s="5"/>
      <c r="M34" s="5"/>
      <c r="N34" s="5"/>
      <c r="O34" s="5"/>
    </row>
    <row r="35" spans="2:15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3" customFormat="1" ht="12.75">
      <c r="A36" s="13" t="s">
        <v>37</v>
      </c>
      <c r="B36" s="14">
        <f>+B24-B34</f>
        <v>0</v>
      </c>
      <c r="C36" s="14">
        <f aca="true" t="shared" si="17" ref="C36:K36">+C24-C34</f>
        <v>0</v>
      </c>
      <c r="D36" s="14">
        <f t="shared" si="17"/>
        <v>0</v>
      </c>
      <c r="E36" s="14">
        <f t="shared" si="17"/>
        <v>0</v>
      </c>
      <c r="F36" s="14">
        <f t="shared" si="17"/>
        <v>0</v>
      </c>
      <c r="G36" s="14">
        <f t="shared" si="17"/>
        <v>2.842170943040401E-14</v>
      </c>
      <c r="H36" s="14">
        <f t="shared" si="17"/>
        <v>0</v>
      </c>
      <c r="I36" s="14">
        <f t="shared" si="17"/>
        <v>0</v>
      </c>
      <c r="J36" s="14">
        <f t="shared" si="17"/>
        <v>0</v>
      </c>
      <c r="K36" s="14">
        <f t="shared" si="17"/>
        <v>0</v>
      </c>
      <c r="L36" s="14"/>
      <c r="M36" s="14"/>
      <c r="N36" s="14"/>
      <c r="O36" s="14"/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2" t="s">
        <v>16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t="s">
        <v>17</v>
      </c>
      <c r="B40" s="5">
        <v>1000</v>
      </c>
      <c r="C40" s="5">
        <f>B40*(100%+$B$7)</f>
        <v>1200</v>
      </c>
      <c r="D40" s="5">
        <f aca="true" t="shared" si="18" ref="D40:K40">C40*(100%+$B$7)</f>
        <v>1440</v>
      </c>
      <c r="E40" s="5">
        <f t="shared" si="18"/>
        <v>1728</v>
      </c>
      <c r="F40" s="5">
        <f t="shared" si="18"/>
        <v>2073.6</v>
      </c>
      <c r="G40" s="5">
        <f t="shared" si="18"/>
        <v>2488.3199999999997</v>
      </c>
      <c r="H40" s="5">
        <f t="shared" si="18"/>
        <v>2985.9839999999995</v>
      </c>
      <c r="I40" s="5">
        <f t="shared" si="18"/>
        <v>3583.180799999999</v>
      </c>
      <c r="J40" s="5">
        <f t="shared" si="18"/>
        <v>4299.816959999999</v>
      </c>
      <c r="K40" s="5">
        <f t="shared" si="18"/>
        <v>5159.780351999999</v>
      </c>
      <c r="L40" s="5"/>
      <c r="M40" s="5"/>
      <c r="N40" s="5"/>
      <c r="O40" s="5"/>
    </row>
    <row r="41" spans="1:15" ht="12.75">
      <c r="A41" s="1" t="s">
        <v>18</v>
      </c>
      <c r="B41" s="8">
        <v>-900</v>
      </c>
      <c r="C41" s="8">
        <f>+B41*(100%+$B$8)</f>
        <v>-990.0000000000001</v>
      </c>
      <c r="D41" s="8">
        <f aca="true" t="shared" si="19" ref="D41:K41">+C41*(100%+$B$8)</f>
        <v>-1089.0000000000002</v>
      </c>
      <c r="E41" s="8">
        <f t="shared" si="19"/>
        <v>-1197.9000000000003</v>
      </c>
      <c r="F41" s="8">
        <f t="shared" si="19"/>
        <v>-1317.6900000000005</v>
      </c>
      <c r="G41" s="8">
        <f t="shared" si="19"/>
        <v>-1449.4590000000007</v>
      </c>
      <c r="H41" s="8">
        <f t="shared" si="19"/>
        <v>-1594.404900000001</v>
      </c>
      <c r="I41" s="8">
        <f t="shared" si="19"/>
        <v>-1753.845390000001</v>
      </c>
      <c r="J41" s="8">
        <f t="shared" si="19"/>
        <v>-1929.2299290000014</v>
      </c>
      <c r="K41" s="8">
        <f t="shared" si="19"/>
        <v>-2122.1529219000017</v>
      </c>
      <c r="L41" s="5"/>
      <c r="M41" s="5"/>
      <c r="N41" s="5"/>
      <c r="O41" s="5"/>
    </row>
    <row r="42" spans="1:15" ht="12.75">
      <c r="A42" t="s">
        <v>19</v>
      </c>
      <c r="B42" s="5">
        <f aca="true" t="shared" si="20" ref="B42:K42">+B40+B41</f>
        <v>100</v>
      </c>
      <c r="C42" s="5">
        <f t="shared" si="20"/>
        <v>209.9999999999999</v>
      </c>
      <c r="D42" s="5">
        <f t="shared" si="20"/>
        <v>350.9999999999998</v>
      </c>
      <c r="E42" s="5">
        <f t="shared" si="20"/>
        <v>530.0999999999997</v>
      </c>
      <c r="F42" s="5">
        <f t="shared" si="20"/>
        <v>755.9099999999994</v>
      </c>
      <c r="G42" s="5">
        <f t="shared" si="20"/>
        <v>1038.860999999999</v>
      </c>
      <c r="H42" s="5">
        <f t="shared" si="20"/>
        <v>1391.5790999999986</v>
      </c>
      <c r="I42" s="5">
        <f t="shared" si="20"/>
        <v>1829.335409999998</v>
      </c>
      <c r="J42" s="5">
        <f t="shared" si="20"/>
        <v>2370.5870309999978</v>
      </c>
      <c r="K42" s="5">
        <f t="shared" si="20"/>
        <v>3037.627430099997</v>
      </c>
      <c r="L42" s="5"/>
      <c r="M42" s="5"/>
      <c r="N42" s="5"/>
      <c r="O42" s="5"/>
    </row>
    <row r="43" spans="1:15" ht="12.75">
      <c r="A43" s="1" t="s">
        <v>20</v>
      </c>
      <c r="B43" s="8">
        <v>-300</v>
      </c>
      <c r="C43" s="8">
        <f>B43*(100%+$B$9)</f>
        <v>-324</v>
      </c>
      <c r="D43" s="8">
        <f aca="true" t="shared" si="21" ref="D43:K43">C43*(100%+$B$9)</f>
        <v>-349.92</v>
      </c>
      <c r="E43" s="8">
        <f t="shared" si="21"/>
        <v>-377.91360000000003</v>
      </c>
      <c r="F43" s="8">
        <f t="shared" si="21"/>
        <v>-408.14668800000004</v>
      </c>
      <c r="G43" s="8">
        <f t="shared" si="21"/>
        <v>-440.79842304000005</v>
      </c>
      <c r="H43" s="8">
        <f t="shared" si="21"/>
        <v>-476.0622968832001</v>
      </c>
      <c r="I43" s="8">
        <f t="shared" si="21"/>
        <v>-514.1472806338561</v>
      </c>
      <c r="J43" s="8">
        <f t="shared" si="21"/>
        <v>-555.2790630845647</v>
      </c>
      <c r="K43" s="8">
        <f t="shared" si="21"/>
        <v>-599.7013881313298</v>
      </c>
      <c r="L43" s="5"/>
      <c r="M43" s="5"/>
      <c r="N43" s="5"/>
      <c r="O43" s="5"/>
    </row>
    <row r="44" spans="1:15" ht="12.75">
      <c r="A44" t="s">
        <v>21</v>
      </c>
      <c r="B44" s="5">
        <f aca="true" t="shared" si="22" ref="B44:K44">+B42+B43</f>
        <v>-200</v>
      </c>
      <c r="C44" s="5">
        <f t="shared" si="22"/>
        <v>-114.00000000000011</v>
      </c>
      <c r="D44" s="5">
        <f t="shared" si="22"/>
        <v>1.0799999999997567</v>
      </c>
      <c r="E44" s="5">
        <f t="shared" si="22"/>
        <v>152.18639999999965</v>
      </c>
      <c r="F44" s="5">
        <f t="shared" si="22"/>
        <v>347.76331199999936</v>
      </c>
      <c r="G44" s="5">
        <f t="shared" si="22"/>
        <v>598.062576959999</v>
      </c>
      <c r="H44" s="5">
        <f t="shared" si="22"/>
        <v>915.5168031167984</v>
      </c>
      <c r="I44" s="5">
        <f t="shared" si="22"/>
        <v>1315.188129366142</v>
      </c>
      <c r="J44" s="5">
        <f t="shared" si="22"/>
        <v>1815.307967915433</v>
      </c>
      <c r="K44" s="5">
        <f t="shared" si="22"/>
        <v>2437.926041968667</v>
      </c>
      <c r="L44" s="5"/>
      <c r="M44" s="5"/>
      <c r="N44" s="5"/>
      <c r="O44" s="5"/>
    </row>
    <row r="45" spans="1:15" ht="12.75">
      <c r="A45" s="1" t="s">
        <v>22</v>
      </c>
      <c r="B45" s="8">
        <v>-200</v>
      </c>
      <c r="C45" s="8">
        <f>B45*(100%+$B$10)</f>
        <v>-204</v>
      </c>
      <c r="D45" s="8">
        <f aca="true" t="shared" si="23" ref="D45:K45">C45*(100%+$B$10)</f>
        <v>-208.08</v>
      </c>
      <c r="E45" s="8">
        <f t="shared" si="23"/>
        <v>-212.2416</v>
      </c>
      <c r="F45" s="8">
        <f t="shared" si="23"/>
        <v>-216.486432</v>
      </c>
      <c r="G45" s="8">
        <f t="shared" si="23"/>
        <v>-220.81616064000002</v>
      </c>
      <c r="H45" s="8">
        <f t="shared" si="23"/>
        <v>-225.23248385280002</v>
      </c>
      <c r="I45" s="8">
        <f t="shared" si="23"/>
        <v>-229.737133529856</v>
      </c>
      <c r="J45" s="8">
        <f t="shared" si="23"/>
        <v>-234.33187620045314</v>
      </c>
      <c r="K45" s="8">
        <f t="shared" si="23"/>
        <v>-239.0185137244622</v>
      </c>
      <c r="L45" s="5"/>
      <c r="M45" s="5"/>
      <c r="N45" s="5"/>
      <c r="O45" s="5"/>
    </row>
    <row r="46" spans="1:15" ht="12.75">
      <c r="A46" t="s">
        <v>23</v>
      </c>
      <c r="B46" s="5">
        <f aca="true" t="shared" si="24" ref="B46:K46">+B44+B45</f>
        <v>-400</v>
      </c>
      <c r="C46" s="5">
        <f t="shared" si="24"/>
        <v>-318.0000000000001</v>
      </c>
      <c r="D46" s="5">
        <f t="shared" si="24"/>
        <v>-207.00000000000026</v>
      </c>
      <c r="E46" s="5">
        <f t="shared" si="24"/>
        <v>-60.055200000000355</v>
      </c>
      <c r="F46" s="5">
        <f t="shared" si="24"/>
        <v>131.27687999999935</v>
      </c>
      <c r="G46" s="5">
        <f t="shared" si="24"/>
        <v>377.24641631999896</v>
      </c>
      <c r="H46" s="5">
        <f t="shared" si="24"/>
        <v>690.2843192639984</v>
      </c>
      <c r="I46" s="5">
        <f t="shared" si="24"/>
        <v>1085.450995836286</v>
      </c>
      <c r="J46" s="5">
        <f t="shared" si="24"/>
        <v>1580.97609171498</v>
      </c>
      <c r="K46" s="5">
        <f t="shared" si="24"/>
        <v>2198.907528244205</v>
      </c>
      <c r="L46" s="5"/>
      <c r="M46" s="5"/>
      <c r="N46" s="5"/>
      <c r="O46" s="5"/>
    </row>
    <row r="47" spans="1:15" ht="12.75">
      <c r="A47" t="s">
        <v>29</v>
      </c>
      <c r="B47" s="5">
        <f aca="true" t="shared" si="25" ref="B47:K47">(+IF(B46&gt;=0,B46*0.25,0))</f>
        <v>0</v>
      </c>
      <c r="C47" s="5">
        <f t="shared" si="25"/>
        <v>0</v>
      </c>
      <c r="D47" s="5">
        <f t="shared" si="25"/>
        <v>0</v>
      </c>
      <c r="E47" s="5">
        <f t="shared" si="25"/>
        <v>0</v>
      </c>
      <c r="F47" s="5">
        <f t="shared" si="25"/>
        <v>32.81921999999984</v>
      </c>
      <c r="G47" s="5">
        <f t="shared" si="25"/>
        <v>94.31160407999974</v>
      </c>
      <c r="H47" s="5">
        <f t="shared" si="25"/>
        <v>172.5710798159996</v>
      </c>
      <c r="I47" s="5">
        <f t="shared" si="25"/>
        <v>271.3627489590715</v>
      </c>
      <c r="J47" s="5">
        <f t="shared" si="25"/>
        <v>395.244022928745</v>
      </c>
      <c r="K47" s="5">
        <f t="shared" si="25"/>
        <v>549.7268820610512</v>
      </c>
      <c r="L47" s="5"/>
      <c r="M47" s="5"/>
      <c r="N47" s="5"/>
      <c r="O47" s="5"/>
    </row>
    <row r="48" spans="1:15" s="2" customFormat="1" ht="12.75">
      <c r="A48" s="9" t="s">
        <v>24</v>
      </c>
      <c r="B48" s="10">
        <f aca="true" t="shared" si="26" ref="B48:K48">+B46-B47</f>
        <v>-400</v>
      </c>
      <c r="C48" s="10">
        <f t="shared" si="26"/>
        <v>-318.0000000000001</v>
      </c>
      <c r="D48" s="10">
        <f t="shared" si="26"/>
        <v>-207.00000000000026</v>
      </c>
      <c r="E48" s="10">
        <f t="shared" si="26"/>
        <v>-60.055200000000355</v>
      </c>
      <c r="F48" s="10">
        <f t="shared" si="26"/>
        <v>98.45765999999952</v>
      </c>
      <c r="G48" s="10">
        <f t="shared" si="26"/>
        <v>282.93481223999925</v>
      </c>
      <c r="H48" s="10">
        <f t="shared" si="26"/>
        <v>517.7132394479988</v>
      </c>
      <c r="I48" s="10">
        <f t="shared" si="26"/>
        <v>814.0882468772145</v>
      </c>
      <c r="J48" s="10">
        <f t="shared" si="26"/>
        <v>1185.732068786235</v>
      </c>
      <c r="K48" s="10">
        <f t="shared" si="26"/>
        <v>1649.1806461831538</v>
      </c>
      <c r="L48" s="7"/>
      <c r="M48" s="7"/>
      <c r="N48" s="7"/>
      <c r="O48" s="7"/>
    </row>
    <row r="49" spans="2:15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t="s">
        <v>38</v>
      </c>
      <c r="B53" s="15">
        <f>B48/B30</f>
        <v>0.5</v>
      </c>
      <c r="C53" s="15">
        <f aca="true" t="shared" si="27" ref="C53:K53">C48/C30</f>
        <v>0.2844364937388194</v>
      </c>
      <c r="D53" s="15">
        <f t="shared" si="27"/>
        <v>0.15622641509433977</v>
      </c>
      <c r="E53" s="15">
        <f t="shared" si="27"/>
        <v>0.043359427118861635</v>
      </c>
      <c r="F53" s="15">
        <f t="shared" si="27"/>
        <v>-0.07652560877739548</v>
      </c>
      <c r="G53" s="15">
        <f t="shared" si="27"/>
        <v>-0.281902280930029</v>
      </c>
      <c r="H53" s="15">
        <f t="shared" si="27"/>
        <v>-1.065364306167562</v>
      </c>
      <c r="I53" s="15">
        <f t="shared" si="27"/>
        <v>2.4809268202172152</v>
      </c>
      <c r="J53" s="15">
        <f t="shared" si="27"/>
        <v>0.7832452065019985</v>
      </c>
      <c r="K53" s="15">
        <f t="shared" si="27"/>
        <v>0.5213891269180806</v>
      </c>
      <c r="L53" s="15"/>
      <c r="M53" s="15"/>
      <c r="N53" s="5"/>
      <c r="O53" s="5"/>
    </row>
    <row r="54" spans="1:15" ht="12.75">
      <c r="A54" t="s">
        <v>39</v>
      </c>
      <c r="B54" s="15">
        <f>(B44*0.75)/B24</f>
        <v>-0.08823529411764706</v>
      </c>
      <c r="C54" s="15">
        <f aca="true" t="shared" si="28" ref="C54:K54">(C44*0.75)/C24</f>
        <v>-0.10947503201024339</v>
      </c>
      <c r="D54" s="15">
        <f t="shared" si="28"/>
        <v>0.0029454545454538866</v>
      </c>
      <c r="E54" s="15">
        <f t="shared" si="28"/>
        <v>7.637425726674499</v>
      </c>
      <c r="F54" s="15">
        <f t="shared" si="28"/>
        <v>-3.011892531820146</v>
      </c>
      <c r="G54" s="15">
        <f t="shared" si="28"/>
        <v>-122.46253669690523</v>
      </c>
      <c r="H54" s="15">
        <f t="shared" si="28"/>
        <v>2.18639224195807</v>
      </c>
      <c r="I54" s="15">
        <f t="shared" si="28"/>
        <v>1.0627625319186607</v>
      </c>
      <c r="J54" s="15">
        <f t="shared" si="28"/>
        <v>0.7113755831790859</v>
      </c>
      <c r="K54" s="15">
        <f t="shared" si="28"/>
        <v>0.543686157011087</v>
      </c>
      <c r="L54" s="15"/>
      <c r="M54" s="15"/>
      <c r="N54" s="5"/>
      <c r="O54" s="5"/>
    </row>
    <row r="55" spans="2:15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5"/>
      <c r="O55" s="5"/>
    </row>
    <row r="56" spans="2:15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"/>
      <c r="O56" s="5"/>
    </row>
    <row r="57" spans="2:15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5"/>
      <c r="O57" s="5"/>
    </row>
    <row r="58" spans="2:15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5"/>
      <c r="O58" s="5"/>
    </row>
    <row r="59" spans="2:15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"/>
      <c r="O59" s="5"/>
    </row>
    <row r="60" spans="2:15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5"/>
      <c r="O60" s="5"/>
    </row>
    <row r="61" spans="2:15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5"/>
      <c r="O61" s="5"/>
    </row>
    <row r="62" spans="2:15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5"/>
      <c r="O62" s="5"/>
    </row>
    <row r="63" spans="2:15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"/>
      <c r="O63" s="5"/>
    </row>
    <row r="64" spans="2:15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5"/>
      <c r="O64" s="5"/>
    </row>
    <row r="65" spans="2:15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5"/>
      <c r="O65" s="5"/>
    </row>
    <row r="66" spans="2:15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5"/>
      <c r="O66" s="5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2:1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2:1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2:1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Extreme</cp:lastModifiedBy>
  <dcterms:created xsi:type="dcterms:W3CDTF">2007-11-19T03:31:30Z</dcterms:created>
  <dcterms:modified xsi:type="dcterms:W3CDTF">2013-09-26T22:29:35Z</dcterms:modified>
  <cp:category/>
  <cp:version/>
  <cp:contentType/>
  <cp:contentStatus/>
</cp:coreProperties>
</file>